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escargas\Semipresenciales UAML-MecanicaClasica\dspace\"/>
    </mc:Choice>
  </mc:AlternateContent>
  <xr:revisionPtr revIDLastSave="0" documentId="8_{26DDF5A1-23AC-4CAB-90A0-DE79273C7E10}" xr6:coauthVersionLast="45" xr6:coauthVersionMax="45" xr10:uidLastSave="{00000000-0000-0000-0000-000000000000}"/>
  <bookViews>
    <workbookView xWindow="-120" yWindow="-120" windowWidth="29040" windowHeight="15840" tabRatio="676" xr2:uid="{00000000-000D-0000-FFFF-FFFF00000000}"/>
  </bookViews>
  <sheets>
    <sheet name="Anthropometric Maternal TTandTP" sheetId="12" r:id="rId1"/>
    <sheet name="TT 1M" sheetId="2" state="hidden" r:id="rId2"/>
    <sheet name="Pruebas LOG" sheetId="11" state="hidden" r:id="rId3"/>
    <sheet name="TP 1M SC" sheetId="5" state="hidden" r:id="rId4"/>
    <sheet name="TP 1M CC" sheetId="4" state="hidden" r:id="rId5"/>
    <sheet name="Comparativos Grales" sheetId="7" state="hidden" r:id="rId6"/>
    <sheet name="TT" sheetId="10" r:id="rId7"/>
    <sheet name="TP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2" l="1"/>
  <c r="C20" i="12" l="1"/>
  <c r="C19" i="12"/>
  <c r="C21" i="12"/>
  <c r="C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S3" i="11" l="1"/>
  <c r="T3" i="11"/>
  <c r="S4" i="11"/>
  <c r="T4" i="11"/>
  <c r="S5" i="11"/>
  <c r="T5" i="11"/>
  <c r="S6" i="11"/>
  <c r="T6" i="11"/>
  <c r="S7" i="11"/>
  <c r="T7" i="11"/>
  <c r="S8" i="11"/>
  <c r="T8" i="11"/>
  <c r="S9" i="11"/>
  <c r="S10" i="11"/>
  <c r="T10" i="11"/>
  <c r="S11" i="11"/>
  <c r="T11" i="11"/>
  <c r="S12" i="11"/>
  <c r="T12" i="11"/>
  <c r="S13" i="11"/>
  <c r="T13" i="11"/>
  <c r="S14" i="11"/>
  <c r="T14" i="11"/>
  <c r="S15" i="11"/>
  <c r="T15" i="11"/>
  <c r="S16" i="11"/>
  <c r="T16" i="11"/>
  <c r="S17" i="11"/>
  <c r="T17" i="11"/>
  <c r="S18" i="11"/>
  <c r="T18" i="11"/>
  <c r="T2" i="11"/>
  <c r="S2" i="11"/>
  <c r="Q3" i="11"/>
  <c r="Q4" i="11"/>
  <c r="Q5" i="11"/>
  <c r="Q6" i="11"/>
  <c r="Q7" i="11"/>
  <c r="Q8" i="11"/>
  <c r="Q10" i="11"/>
  <c r="Q11" i="11"/>
  <c r="Q12" i="11"/>
  <c r="Q13" i="11"/>
  <c r="Q14" i="11"/>
  <c r="Q15" i="11"/>
  <c r="Q16" i="11"/>
  <c r="Q17" i="11"/>
  <c r="Q18" i="11"/>
  <c r="Q2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2" i="11"/>
  <c r="K3" i="11"/>
  <c r="K4" i="11"/>
  <c r="K5" i="11"/>
  <c r="K6" i="11"/>
  <c r="K7" i="11"/>
  <c r="K8" i="11"/>
  <c r="K10" i="11"/>
  <c r="K11" i="11"/>
  <c r="K12" i="11"/>
  <c r="K13" i="11"/>
  <c r="K14" i="11"/>
  <c r="K15" i="11"/>
  <c r="K16" i="11"/>
  <c r="K17" i="11"/>
  <c r="K18" i="11"/>
  <c r="K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2" i="11"/>
  <c r="H3" i="11"/>
  <c r="H4" i="11"/>
  <c r="H5" i="11"/>
  <c r="H6" i="11"/>
  <c r="H7" i="11"/>
  <c r="H8" i="11"/>
  <c r="H10" i="11"/>
  <c r="H11" i="11"/>
  <c r="H12" i="11"/>
  <c r="H13" i="11"/>
  <c r="H14" i="11"/>
  <c r="H15" i="11"/>
  <c r="H16" i="11"/>
  <c r="H17" i="11"/>
  <c r="H18" i="11"/>
  <c r="H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2" i="11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M16" i="7"/>
  <c r="N16" i="7"/>
  <c r="O16" i="7"/>
  <c r="P16" i="7"/>
  <c r="M4" i="7"/>
  <c r="N4" i="7"/>
  <c r="O4" i="7"/>
  <c r="P4" i="7"/>
  <c r="D16" i="7"/>
  <c r="E16" i="7"/>
  <c r="F16" i="7"/>
  <c r="G16" i="7"/>
  <c r="H16" i="7"/>
  <c r="I16" i="7"/>
  <c r="J16" i="7"/>
  <c r="K16" i="7"/>
  <c r="L16" i="7"/>
  <c r="C16" i="7"/>
  <c r="H4" i="7"/>
  <c r="I4" i="7"/>
  <c r="J4" i="7"/>
  <c r="D4" i="7"/>
  <c r="E4" i="7"/>
  <c r="F4" i="7"/>
  <c r="G4" i="7"/>
  <c r="K4" i="7"/>
  <c r="L4" i="7"/>
  <c r="C4" i="7"/>
  <c r="M17" i="7" l="1"/>
  <c r="N17" i="7"/>
  <c r="O17" i="7"/>
  <c r="P17" i="7"/>
  <c r="M5" i="7"/>
  <c r="N5" i="7"/>
  <c r="O5" i="7"/>
  <c r="P5" i="7"/>
  <c r="D17" i="7"/>
  <c r="E17" i="7"/>
  <c r="F17" i="7"/>
  <c r="G17" i="7"/>
  <c r="H17" i="7"/>
  <c r="I17" i="7"/>
  <c r="J17" i="7"/>
  <c r="K17" i="7"/>
  <c r="L17" i="7"/>
  <c r="C17" i="7"/>
  <c r="D5" i="7"/>
  <c r="E5" i="7"/>
  <c r="F5" i="7"/>
  <c r="G5" i="7"/>
  <c r="H5" i="7"/>
  <c r="I5" i="7"/>
  <c r="J5" i="7"/>
  <c r="K5" i="7"/>
  <c r="L5" i="7"/>
  <c r="C5" i="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M22" i="7" l="1"/>
  <c r="N22" i="7"/>
  <c r="O22" i="7"/>
  <c r="P22" i="7"/>
  <c r="M21" i="7"/>
  <c r="N21" i="7"/>
  <c r="O21" i="7"/>
  <c r="P21" i="7"/>
  <c r="M15" i="7"/>
  <c r="N15" i="7"/>
  <c r="O15" i="7"/>
  <c r="P15" i="7"/>
  <c r="M10" i="7"/>
  <c r="N10" i="7"/>
  <c r="O10" i="7"/>
  <c r="P10" i="7"/>
  <c r="M9" i="7"/>
  <c r="N9" i="7"/>
  <c r="O9" i="7"/>
  <c r="P9" i="7"/>
  <c r="M3" i="7"/>
  <c r="N3" i="7"/>
  <c r="O3" i="7"/>
  <c r="P3" i="7"/>
  <c r="D9" i="7" l="1"/>
  <c r="E9" i="7"/>
  <c r="F9" i="7"/>
  <c r="G9" i="7"/>
  <c r="H9" i="7"/>
  <c r="I9" i="7"/>
  <c r="J9" i="7"/>
  <c r="K9" i="7"/>
  <c r="L9" i="7"/>
  <c r="C9" i="7"/>
  <c r="D22" i="7"/>
  <c r="E22" i="7"/>
  <c r="F22" i="7"/>
  <c r="G22" i="7"/>
  <c r="H22" i="7"/>
  <c r="I22" i="7"/>
  <c r="J22" i="7"/>
  <c r="K22" i="7"/>
  <c r="L22" i="7"/>
  <c r="D21" i="7"/>
  <c r="E21" i="7"/>
  <c r="F21" i="7"/>
  <c r="G21" i="7"/>
  <c r="H21" i="7"/>
  <c r="I21" i="7"/>
  <c r="J21" i="7"/>
  <c r="K21" i="7"/>
  <c r="L21" i="7"/>
  <c r="C21" i="7"/>
  <c r="C22" i="7"/>
  <c r="H15" i="7"/>
  <c r="I15" i="7"/>
  <c r="J15" i="7"/>
  <c r="K15" i="7"/>
  <c r="L15" i="7"/>
  <c r="D15" i="7"/>
  <c r="E15" i="7"/>
  <c r="F15" i="7"/>
  <c r="G15" i="7"/>
  <c r="C15" i="7"/>
  <c r="D10" i="7"/>
  <c r="E10" i="7"/>
  <c r="F10" i="7"/>
  <c r="G10" i="7"/>
  <c r="H10" i="7"/>
  <c r="I10" i="7"/>
  <c r="J10" i="7"/>
  <c r="K10" i="7"/>
  <c r="L10" i="7"/>
  <c r="C10" i="7"/>
  <c r="H3" i="7"/>
  <c r="I3" i="7"/>
  <c r="J3" i="7"/>
  <c r="D3" i="7"/>
  <c r="E3" i="7"/>
  <c r="F3" i="7"/>
  <c r="G3" i="7"/>
  <c r="K3" i="7"/>
  <c r="L3" i="7"/>
  <c r="C3" i="7"/>
</calcChain>
</file>

<file path=xl/sharedStrings.xml><?xml version="1.0" encoding="utf-8"?>
<sst xmlns="http://schemas.openxmlformats.org/spreadsheetml/2006/main" count="291" uniqueCount="97">
  <si>
    <t>Time-Domain</t>
  </si>
  <si>
    <t>Nonlineal</t>
  </si>
  <si>
    <t>Mean RR (ms)</t>
  </si>
  <si>
    <t>STD RR (SDNN) (ms)</t>
  </si>
  <si>
    <t>Mean HR (1/min)</t>
  </si>
  <si>
    <t>RMSSD (ms)</t>
  </si>
  <si>
    <t>pNN50 (%)</t>
  </si>
  <si>
    <t>Px Name</t>
  </si>
  <si>
    <t>VLF (0-0.04)</t>
  </si>
  <si>
    <t>Frequency-Domain "FFT" (ms^2)</t>
  </si>
  <si>
    <t>LF (0.04-0.2)</t>
  </si>
  <si>
    <t>HF (0.2-1.5)</t>
  </si>
  <si>
    <t>ALGP</t>
  </si>
  <si>
    <t>AFMT</t>
  </si>
  <si>
    <t>ADFF</t>
  </si>
  <si>
    <t>BBSI</t>
  </si>
  <si>
    <t>BCC</t>
  </si>
  <si>
    <t>CABM</t>
  </si>
  <si>
    <t>GAM</t>
  </si>
  <si>
    <t>JMM</t>
  </si>
  <si>
    <t>MFR</t>
  </si>
  <si>
    <t>MBM</t>
  </si>
  <si>
    <t>PGR</t>
  </si>
  <si>
    <t>SMC</t>
  </si>
  <si>
    <t>SVPR</t>
  </si>
  <si>
    <t>BOE</t>
  </si>
  <si>
    <t>Segment</t>
  </si>
  <si>
    <t>TT 1M</t>
  </si>
  <si>
    <t>TP 1M SC</t>
  </si>
  <si>
    <t>TP 1M CC</t>
  </si>
  <si>
    <t>TT 5M</t>
  </si>
  <si>
    <t>TP 5M</t>
  </si>
  <si>
    <t>PROMEDIO</t>
  </si>
  <si>
    <r>
      <rPr>
        <sz val="11"/>
        <color theme="1"/>
        <rFont val="Calibri"/>
        <family val="2"/>
      </rPr>
      <t xml:space="preserve">α </t>
    </r>
    <r>
      <rPr>
        <sz val="11"/>
        <color theme="1"/>
        <rFont val="Calibri"/>
        <family val="2"/>
        <scheme val="minor"/>
      </rPr>
      <t>1</t>
    </r>
  </si>
  <si>
    <t>α 2</t>
  </si>
  <si>
    <r>
      <rPr>
        <sz val="11"/>
        <color theme="1"/>
        <rFont val="Calibri"/>
        <family val="2"/>
      </rPr>
      <t xml:space="preserve">α </t>
    </r>
    <r>
      <rPr>
        <sz val="11"/>
        <color theme="1"/>
        <rFont val="Calibri"/>
        <family val="2"/>
        <scheme val="minor"/>
      </rPr>
      <t>1 "Mag"</t>
    </r>
  </si>
  <si>
    <t>α 2 "Mag"</t>
  </si>
  <si>
    <r>
      <rPr>
        <sz val="11"/>
        <color theme="1"/>
        <rFont val="Calibri"/>
        <family val="2"/>
      </rPr>
      <t xml:space="preserve">α </t>
    </r>
    <r>
      <rPr>
        <sz val="11"/>
        <color theme="1"/>
        <rFont val="Calibri"/>
        <family val="2"/>
        <scheme val="minor"/>
      </rPr>
      <t>1 "Sig"</t>
    </r>
  </si>
  <si>
    <t>α 2 "Sig"</t>
  </si>
  <si>
    <t>DESV ESTANDAR</t>
  </si>
  <si>
    <t xml:space="preserve">Fernandez Rodríguez María Ramona </t>
  </si>
  <si>
    <t xml:space="preserve">Alva Martínez Gabriela </t>
  </si>
  <si>
    <t>Pérez Ruíz Samantha Vianey</t>
  </si>
  <si>
    <t xml:space="preserve">Bonilla Martínez Mariana </t>
  </si>
  <si>
    <t xml:space="preserve">Martinez Torres Alexia Fernanda </t>
  </si>
  <si>
    <t>Fuentes Favela Ayerin</t>
  </si>
  <si>
    <t xml:space="preserve">Orneslas Villagomez Berenice </t>
  </si>
  <si>
    <t>Martínez Morales Joselyn</t>
  </si>
  <si>
    <t xml:space="preserve">García Rojas Patricia </t>
  </si>
  <si>
    <t xml:space="preserve">Gómez Peralta Alejandra </t>
  </si>
  <si>
    <t>Jimenez Martinez Stephanie Jotzin</t>
  </si>
  <si>
    <t xml:space="preserve">Bautista Mendoza Carmen Andrea </t>
  </si>
  <si>
    <t xml:space="preserve">Mercado Chávez Samantha </t>
  </si>
  <si>
    <t xml:space="preserve">Cruz Calderón Brenda </t>
  </si>
  <si>
    <t>Hernandez Noyola Anna Karla</t>
  </si>
  <si>
    <t xml:space="preserve">Sanchéz Islas Brenda Berenice </t>
  </si>
  <si>
    <t>Capurro</t>
  </si>
  <si>
    <t>Apgar 1"</t>
  </si>
  <si>
    <t>Apgar 5"</t>
  </si>
  <si>
    <t xml:space="preserve">Castro Paniagua María del Pilar </t>
  </si>
  <si>
    <r>
      <rPr>
        <b/>
        <sz val="11"/>
        <color theme="1"/>
        <rFont val="Calibri"/>
        <family val="2"/>
      </rPr>
      <t xml:space="preserve">α </t>
    </r>
    <r>
      <rPr>
        <b/>
        <sz val="11"/>
        <color theme="1"/>
        <rFont val="Calibri"/>
        <family val="2"/>
        <scheme val="minor"/>
      </rPr>
      <t>1</t>
    </r>
  </si>
  <si>
    <r>
      <rPr>
        <b/>
        <sz val="11"/>
        <color theme="1"/>
        <rFont val="Calibri"/>
        <family val="2"/>
      </rPr>
      <t xml:space="preserve">α </t>
    </r>
    <r>
      <rPr>
        <b/>
        <sz val="11"/>
        <color theme="1"/>
        <rFont val="Calibri"/>
        <family val="2"/>
        <scheme val="minor"/>
      </rPr>
      <t>1 "Mag"</t>
    </r>
  </si>
  <si>
    <r>
      <rPr>
        <b/>
        <sz val="11"/>
        <color theme="1"/>
        <rFont val="Calibri"/>
        <family val="2"/>
      </rPr>
      <t xml:space="preserve">α </t>
    </r>
    <r>
      <rPr>
        <b/>
        <sz val="11"/>
        <color theme="1"/>
        <rFont val="Calibri"/>
        <family val="2"/>
        <scheme val="minor"/>
      </rPr>
      <t>1 "Sig"</t>
    </r>
  </si>
  <si>
    <t>In LF</t>
  </si>
  <si>
    <t>In HF</t>
  </si>
  <si>
    <t>STD RR (SDNN)</t>
  </si>
  <si>
    <t>IL 35</t>
  </si>
  <si>
    <t>RMSSD</t>
  </si>
  <si>
    <t>Log (STD RR)</t>
  </si>
  <si>
    <t>Log IL 35</t>
  </si>
  <si>
    <t>ln (STD RR)</t>
  </si>
  <si>
    <t>ln (IL 35)</t>
  </si>
  <si>
    <t>Log(RMSSD)</t>
  </si>
  <si>
    <t>Log(IL 35)</t>
  </si>
  <si>
    <t>ln (RMSSD)</t>
  </si>
  <si>
    <t>IMC (kg/m2)</t>
  </si>
  <si>
    <t>Weight (kg)</t>
  </si>
  <si>
    <t>Age (years)</t>
  </si>
  <si>
    <t>Hip (cm)</t>
  </si>
  <si>
    <t>Waist (cm)</t>
  </si>
  <si>
    <t>Identification</t>
  </si>
  <si>
    <t>ALMN</t>
  </si>
  <si>
    <t>IGC</t>
  </si>
  <si>
    <t>JGA</t>
  </si>
  <si>
    <t>Dilatation (cm)</t>
  </si>
  <si>
    <t>Effacement</t>
  </si>
  <si>
    <t>Gestational weeks2</t>
  </si>
  <si>
    <t>Newborn weight</t>
  </si>
  <si>
    <t>cephalic perimeter</t>
  </si>
  <si>
    <t> length at birth </t>
  </si>
  <si>
    <t>Gestational Weeks</t>
  </si>
  <si>
    <t>Height (m)</t>
  </si>
  <si>
    <t>ID</t>
  </si>
  <si>
    <t>AKHN</t>
  </si>
  <si>
    <t>SJJM</t>
  </si>
  <si>
    <t>MPCP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</si>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</sst>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10" borderId="9" applyNumberFormat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</cellStyleXfs>
  <cellXfs count="75">
    <xf numFmtId="0" fontId="0" fillId="0" borderId="0" xfId="0"/>
    <xf numFmtId="0" fontId="1" fillId="2" borderId="1" xfId="1" applyBorder="1" applyAlignment="1">
      <alignment horizontal="center"/>
    </xf>
    <xf numFmtId="0" fontId="1" fillId="4" borderId="1" xfId="3" applyBorder="1" applyAlignment="1">
      <alignment horizontal="center"/>
    </xf>
    <xf numFmtId="0" fontId="1" fillId="8" borderId="1" xfId="7" applyBorder="1" applyAlignment="1">
      <alignment horizontal="center"/>
    </xf>
    <xf numFmtId="0" fontId="0" fillId="2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1" applyBorder="1" applyAlignment="1">
      <alignment horizontal="center" vertical="center"/>
    </xf>
    <xf numFmtId="0" fontId="1" fillId="4" borderId="1" xfId="3" applyBorder="1" applyAlignment="1">
      <alignment horizontal="center" vertical="center"/>
    </xf>
    <xf numFmtId="0" fontId="1" fillId="8" borderId="1" xfId="7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0" fillId="5" borderId="1" xfId="4" applyFont="1" applyBorder="1" applyAlignment="1">
      <alignment horizontal="center" vertical="center"/>
    </xf>
    <xf numFmtId="0" fontId="0" fillId="6" borderId="1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1" applyFont="1" applyBorder="1" applyAlignment="1">
      <alignment horizontal="center"/>
    </xf>
    <xf numFmtId="0" fontId="2" fillId="4" borderId="1" xfId="3" applyFont="1" applyBorder="1" applyAlignment="1">
      <alignment horizontal="center"/>
    </xf>
    <xf numFmtId="0" fontId="1" fillId="2" borderId="1" xfId="1" applyFont="1" applyBorder="1" applyAlignment="1">
      <alignment horizontal="center"/>
    </xf>
    <xf numFmtId="0" fontId="0" fillId="9" borderId="1" xfId="8" applyFont="1" applyBorder="1" applyAlignment="1">
      <alignment horizontal="center" vertical="center"/>
    </xf>
    <xf numFmtId="0" fontId="0" fillId="7" borderId="2" xfId="6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6" borderId="5" xfId="5" applyFont="1" applyFill="1" applyBorder="1" applyAlignment="1">
      <alignment horizontal="left"/>
    </xf>
    <xf numFmtId="0" fontId="1" fillId="8" borderId="4" xfId="7" applyBorder="1" applyAlignment="1">
      <alignment horizontal="center"/>
    </xf>
    <xf numFmtId="0" fontId="0" fillId="6" borderId="11" xfId="5" applyFont="1" applyFill="1" applyBorder="1" applyAlignment="1">
      <alignment horizontal="left"/>
    </xf>
    <xf numFmtId="0" fontId="1" fillId="2" borderId="2" xfId="1" applyBorder="1" applyAlignment="1">
      <alignment horizontal="center"/>
    </xf>
    <xf numFmtId="0" fontId="1" fillId="4" borderId="2" xfId="3" applyBorder="1" applyAlignment="1">
      <alignment horizontal="center"/>
    </xf>
    <xf numFmtId="0" fontId="1" fillId="8" borderId="2" xfId="7" applyBorder="1" applyAlignment="1">
      <alignment horizontal="center"/>
    </xf>
    <xf numFmtId="0" fontId="1" fillId="8" borderId="10" xfId="7" applyBorder="1" applyAlignment="1">
      <alignment horizontal="center"/>
    </xf>
    <xf numFmtId="0" fontId="2" fillId="5" borderId="3" xfId="4" applyFont="1" applyBorder="1" applyAlignment="1">
      <alignment horizontal="center" vertical="center"/>
    </xf>
    <xf numFmtId="0" fontId="2" fillId="9" borderId="3" xfId="8" applyFont="1" applyBorder="1" applyAlignment="1">
      <alignment horizontal="center" vertical="center"/>
    </xf>
    <xf numFmtId="0" fontId="2" fillId="9" borderId="12" xfId="8" applyFont="1" applyBorder="1" applyAlignment="1">
      <alignment horizontal="center" vertical="center"/>
    </xf>
    <xf numFmtId="0" fontId="2" fillId="7" borderId="8" xfId="6" applyFont="1" applyBorder="1" applyAlignment="1">
      <alignment horizontal="center" vertical="center"/>
    </xf>
    <xf numFmtId="0" fontId="2" fillId="3" borderId="3" xfId="2" applyFont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4" borderId="2" xfId="3" applyBorder="1" applyAlignment="1">
      <alignment horizontal="center" vertical="center"/>
    </xf>
    <xf numFmtId="0" fontId="1" fillId="8" borderId="2" xfId="7" applyBorder="1" applyAlignment="1">
      <alignment horizontal="center" vertical="center"/>
    </xf>
    <xf numFmtId="9" fontId="0" fillId="0" borderId="0" xfId="10" applyFont="1"/>
    <xf numFmtId="0" fontId="6" fillId="10" borderId="9" xfId="11" applyAlignment="1">
      <alignment horizontal="center"/>
    </xf>
    <xf numFmtId="0" fontId="1" fillId="5" borderId="7" xfId="4" applyBorder="1" applyAlignment="1">
      <alignment horizontal="center" vertical="center"/>
    </xf>
    <xf numFmtId="0" fontId="8" fillId="11" borderId="0" xfId="12" applyAlignment="1">
      <alignment horizontal="center"/>
    </xf>
    <xf numFmtId="0" fontId="8" fillId="11" borderId="0" xfId="12"/>
    <xf numFmtId="0" fontId="9" fillId="12" borderId="0" xfId="13" applyAlignment="1">
      <alignment horizontal="center"/>
    </xf>
    <xf numFmtId="0" fontId="9" fillId="12" borderId="0" xfId="13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0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1" fillId="13" borderId="2" xfId="5" applyFill="1" applyBorder="1" applyAlignment="1">
      <alignment horizontal="left"/>
    </xf>
    <xf numFmtId="0" fontId="0" fillId="14" borderId="0" xfId="0" applyFill="1" applyAlignment="1">
      <alignment horizontal="left"/>
    </xf>
    <xf numFmtId="0" fontId="0" fillId="14" borderId="0" xfId="0" applyFill="1" applyAlignment="1">
      <alignment horizontal="right"/>
    </xf>
    <xf numFmtId="9" fontId="0" fillId="14" borderId="0" xfId="10" applyFont="1" applyFill="1" applyAlignment="1">
      <alignment horizontal="right"/>
    </xf>
    <xf numFmtId="0" fontId="0" fillId="15" borderId="0" xfId="0" applyFill="1" applyAlignment="1">
      <alignment horizontal="left"/>
    </xf>
    <xf numFmtId="0" fontId="0" fillId="15" borderId="0" xfId="0" applyFill="1" applyAlignment="1">
      <alignment horizontal="right"/>
    </xf>
    <xf numFmtId="9" fontId="0" fillId="15" borderId="0" xfId="10" applyFont="1" applyFill="1" applyAlignment="1">
      <alignment horizontal="right"/>
    </xf>
    <xf numFmtId="0" fontId="1" fillId="3" borderId="1" xfId="2" applyBorder="1" applyAlignment="1">
      <alignment horizontal="center" vertical="center"/>
    </xf>
    <xf numFmtId="0" fontId="0" fillId="5" borderId="1" xfId="4" applyFont="1" applyBorder="1" applyAlignment="1">
      <alignment horizontal="center" vertical="center"/>
    </xf>
    <xf numFmtId="0" fontId="1" fillId="5" borderId="1" xfId="4" applyBorder="1" applyAlignment="1">
      <alignment horizontal="center" vertical="center"/>
    </xf>
    <xf numFmtId="0" fontId="1" fillId="9" borderId="7" xfId="8" applyBorder="1" applyAlignment="1">
      <alignment horizontal="center" vertical="center"/>
    </xf>
    <xf numFmtId="0" fontId="1" fillId="9" borderId="0" xfId="8" applyBorder="1" applyAlignment="1">
      <alignment horizontal="center" vertical="center"/>
    </xf>
    <xf numFmtId="0" fontId="1" fillId="9" borderId="8" xfId="8" applyBorder="1" applyAlignment="1">
      <alignment horizontal="center" vertical="center"/>
    </xf>
    <xf numFmtId="0" fontId="4" fillId="0" borderId="0" xfId="9" applyFont="1" applyAlignment="1">
      <alignment horizontal="center" vertical="center" textRotation="255" wrapText="1"/>
    </xf>
    <xf numFmtId="0" fontId="0" fillId="7" borderId="2" xfId="6" applyFont="1" applyBorder="1" applyAlignment="1">
      <alignment horizontal="center" vertical="center"/>
    </xf>
    <xf numFmtId="0" fontId="0" fillId="7" borderId="3" xfId="6" applyFont="1" applyBorder="1" applyAlignment="1">
      <alignment horizontal="center" vertical="center"/>
    </xf>
    <xf numFmtId="0" fontId="1" fillId="3" borderId="4" xfId="2" applyBorder="1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0" fillId="5" borderId="4" xfId="4" applyFont="1" applyBorder="1" applyAlignment="1">
      <alignment horizontal="center" vertical="center"/>
    </xf>
    <xf numFmtId="0" fontId="0" fillId="5" borderId="6" xfId="4" applyFont="1" applyBorder="1" applyAlignment="1">
      <alignment horizontal="center" vertical="center"/>
    </xf>
    <xf numFmtId="0" fontId="1" fillId="9" borderId="1" xfId="8" applyBorder="1" applyAlignment="1">
      <alignment horizontal="center" vertical="center"/>
    </xf>
    <xf numFmtId="0" fontId="1" fillId="7" borderId="3" xfId="6" applyBorder="1" applyAlignment="1">
      <alignment horizontal="center" vertical="center"/>
    </xf>
    <xf numFmtId="0" fontId="0" fillId="3" borderId="4" xfId="2" applyFont="1" applyBorder="1" applyAlignment="1">
      <alignment horizontal="center" vertical="center"/>
    </xf>
    <xf numFmtId="0" fontId="0" fillId="3" borderId="6" xfId="2" applyFont="1" applyBorder="1" applyAlignment="1">
      <alignment horizontal="center" vertical="center"/>
    </xf>
    <xf numFmtId="0" fontId="0" fillId="3" borderId="5" xfId="2" applyFont="1" applyBorder="1" applyAlignment="1">
      <alignment horizontal="center" vertical="center"/>
    </xf>
    <xf numFmtId="0" fontId="0" fillId="5" borderId="5" xfId="4" applyFont="1" applyBorder="1" applyAlignment="1">
      <alignment horizontal="center" vertical="center"/>
    </xf>
  </cellXfs>
  <cellStyles count="14">
    <cellStyle name="40% - Énfasis1" xfId="1" builtinId="31"/>
    <cellStyle name="40% - Énfasis2" xfId="3" builtinId="35"/>
    <cellStyle name="40% - Énfasis4" xfId="5" builtinId="43"/>
    <cellStyle name="40% - Énfasis6" xfId="7" builtinId="51"/>
    <cellStyle name="60% - Énfasis1" xfId="2" builtinId="32"/>
    <cellStyle name="60% - Énfasis2" xfId="4" builtinId="36"/>
    <cellStyle name="60% - Énfasis4" xfId="6" builtinId="44"/>
    <cellStyle name="60% - Énfasis6" xfId="8" builtinId="52"/>
    <cellStyle name="Bueno" xfId="12" builtinId="26"/>
    <cellStyle name="Neutral" xfId="13" builtinId="28"/>
    <cellStyle name="Normal" xfId="0" builtinId="0"/>
    <cellStyle name="Porcentaje" xfId="10" builtinId="5"/>
    <cellStyle name="Salida" xfId="11" builtinId="21"/>
    <cellStyle name="Texto de advertencia" xfId="9" builtinId="11"/>
  </cellStyles>
  <dxfs count="79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23" totalsRowCount="1">
  <autoFilter ref="A1:G22" xr:uid="{00000000-0009-0000-0100-000001000000}"/>
  <tableColumns count="7">
    <tableColumn id="1" xr3:uid="{00000000-0010-0000-0000-000001000000}" name="Identification"/>
    <tableColumn id="2" xr3:uid="{00000000-0010-0000-0000-000002000000}" name="Weight (kg)" dataDxfId="78" totalsRowDxfId="77"/>
    <tableColumn id="7" xr3:uid="{00000000-0010-0000-0000-000007000000}" name="Height (m)" dataDxfId="76" totalsRowDxfId="75">
      <calculatedColumnFormula>(Tabla1[[#This Row],[Weight (kg)]]/Tabla1[[#This Row],[IMC (kg/m2)]])^0.5</calculatedColumnFormula>
    </tableColumn>
    <tableColumn id="3" xr3:uid="{00000000-0010-0000-0000-000003000000}" name="IMC (kg/m2)" dataDxfId="74" totalsRowDxfId="73"/>
    <tableColumn id="4" xr3:uid="{00000000-0010-0000-0000-000004000000}" name="Waist (cm)" dataDxfId="72" totalsRowDxfId="71"/>
    <tableColumn id="5" xr3:uid="{00000000-0010-0000-0000-000005000000}" name="Hip (cm)" dataDxfId="70" totalsRowDxfId="69"/>
    <tableColumn id="6" xr3:uid="{00000000-0010-0000-0000-000006000000}" name="Age (years)" dataDxfId="68" totalsRowDxfId="6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a10" displayName="Tabla10" ref="A2:Q19" totalsRowShown="0" headerRowDxfId="66" dataDxfId="65" tableBorderDxfId="64" headerRowCellStyle="60% - Énfasis6" dataCellStyle="40% - Énfasis6">
  <autoFilter ref="A2:Q19" xr:uid="{00000000-0009-0000-0100-00000A000000}"/>
  <sortState ref="A3:Q19">
    <sortCondition ref="A2:A19"/>
  </sortState>
  <tableColumns count="17">
    <tableColumn id="1" xr3:uid="{00000000-0010-0000-0100-000001000000}" name="Px Name" dataDxfId="63" dataCellStyle="40% - Énfasis4"/>
    <tableColumn id="2" xr3:uid="{00000000-0010-0000-0100-000002000000}" name="Mean RR (ms)" dataDxfId="62" dataCellStyle="40% - Énfasis1"/>
    <tableColumn id="3" xr3:uid="{00000000-0010-0000-0100-000003000000}" name="STD RR (SDNN) (ms)" dataDxfId="61" dataCellStyle="40% - Énfasis1"/>
    <tableColumn id="4" xr3:uid="{00000000-0010-0000-0100-000004000000}" name="Mean HR (1/min)" dataDxfId="60" dataCellStyle="40% - Énfasis1"/>
    <tableColumn id="5" xr3:uid="{00000000-0010-0000-0100-000005000000}" name="RMSSD (ms)" dataDxfId="59" dataCellStyle="40% - Énfasis1"/>
    <tableColumn id="6" xr3:uid="{00000000-0010-0000-0100-000006000000}" name="pNN50 (%)" dataDxfId="58" dataCellStyle="40% - Énfasis1"/>
    <tableColumn id="7" xr3:uid="{00000000-0010-0000-0100-000007000000}" name="VLF (0-0.04)" dataDxfId="57" dataCellStyle="40% - Énfasis2"/>
    <tableColumn id="8" xr3:uid="{00000000-0010-0000-0100-000008000000}" name="LF (0.04-0.2)" dataDxfId="56" dataCellStyle="40% - Énfasis2"/>
    <tableColumn id="10" xr3:uid="{00000000-0010-0000-0100-00000A000000}" name="In LF" dataDxfId="55" dataCellStyle="40% - Énfasis2">
      <calculatedColumnFormula>LN(Tabla10[[#This Row],[LF (0.04-0.2)]])</calculatedColumnFormula>
    </tableColumn>
    <tableColumn id="9" xr3:uid="{00000000-0010-0000-0100-000009000000}" name="HF (0.2-1.5)" dataDxfId="54" dataCellStyle="40% - Énfasis2"/>
    <tableColumn id="11" xr3:uid="{00000000-0010-0000-0100-00000B000000}" name="In HF" dataDxfId="53" dataCellStyle="40% - Énfasis2">
      <calculatedColumnFormula>LN(Tabla10[[#This Row],[HF (0.2-1.5)]])</calculatedColumnFormula>
    </tableColumn>
    <tableColumn id="13" xr3:uid="{00000000-0010-0000-0100-00000D000000}" name="α 1" dataDxfId="52" dataCellStyle="40% - Énfasis6"/>
    <tableColumn id="14" xr3:uid="{00000000-0010-0000-0100-00000E000000}" name="α 2" dataDxfId="51" dataCellStyle="40% - Énfasis6"/>
    <tableColumn id="15" xr3:uid="{00000000-0010-0000-0100-00000F000000}" name="α 1 &quot;Mag&quot;" dataDxfId="50" dataCellStyle="40% - Énfasis6"/>
    <tableColumn id="16" xr3:uid="{00000000-0010-0000-0100-000010000000}" name="α 2 &quot;Mag&quot;" dataDxfId="49" dataCellStyle="40% - Énfasis6"/>
    <tableColumn id="17" xr3:uid="{00000000-0010-0000-0100-000011000000}" name="α 1 &quot;Sig&quot;" dataDxfId="48" dataCellStyle="40% - Énfasis6"/>
    <tableColumn id="18" xr3:uid="{00000000-0010-0000-0100-000012000000}" name="α 2 &quot;Sig&quot;" dataDxfId="47" dataCellStyle="40% - Énfasis6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a12" displayName="Tabla12" ref="A2:Q19" totalsRowShown="0" headerRowDxfId="45" dataDxfId="44" tableBorderDxfId="43" headerRowCellStyle="60% - Énfasis6" dataCellStyle="40% - Énfasis6">
  <autoFilter ref="A2:Q19" xr:uid="{00000000-0009-0000-0100-00000C000000}"/>
  <sortState ref="A3:Q19">
    <sortCondition ref="A2:A19"/>
  </sortState>
  <tableColumns count="17">
    <tableColumn id="1" xr3:uid="{00000000-0010-0000-0200-000001000000}" name="Px Name" dataDxfId="42" dataCellStyle="40% - Énfasis4"/>
    <tableColumn id="2" xr3:uid="{00000000-0010-0000-0200-000002000000}" name="Mean RR (ms)" dataDxfId="41" dataCellStyle="40% - Énfasis1"/>
    <tableColumn id="3" xr3:uid="{00000000-0010-0000-0200-000003000000}" name="STD RR (SDNN) (ms)" dataDxfId="40" dataCellStyle="40% - Énfasis1"/>
    <tableColumn id="4" xr3:uid="{00000000-0010-0000-0200-000004000000}" name="Mean HR (1/min)" dataDxfId="39" dataCellStyle="40% - Énfasis1"/>
    <tableColumn id="5" xr3:uid="{00000000-0010-0000-0200-000005000000}" name="RMSSD (ms)" dataDxfId="38" dataCellStyle="40% - Énfasis1"/>
    <tableColumn id="6" xr3:uid="{00000000-0010-0000-0200-000006000000}" name="pNN50 (%)" dataDxfId="37" dataCellStyle="40% - Énfasis1"/>
    <tableColumn id="7" xr3:uid="{00000000-0010-0000-0200-000007000000}" name="VLF (0-0.04)" dataDxfId="36" dataCellStyle="40% - Énfasis2"/>
    <tableColumn id="8" xr3:uid="{00000000-0010-0000-0200-000008000000}" name="LF (0.04-0.2)" dataDxfId="35" dataCellStyle="40% - Énfasis2"/>
    <tableColumn id="10" xr3:uid="{00000000-0010-0000-0200-00000A000000}" name="In LF" dataDxfId="34" dataCellStyle="40% - Énfasis2">
      <calculatedColumnFormula>LN(Tabla12[[#This Row],[LF (0.04-0.2)]])</calculatedColumnFormula>
    </tableColumn>
    <tableColumn id="9" xr3:uid="{00000000-0010-0000-0200-000009000000}" name="HF (0.2-1.5)" dataDxfId="33" dataCellStyle="40% - Énfasis2"/>
    <tableColumn id="12" xr3:uid="{00000000-0010-0000-0200-00000C000000}" name="In HF" dataDxfId="32" dataCellStyle="40% - Énfasis2">
      <calculatedColumnFormula>LN(Tabla12[[#This Row],[HF (0.2-1.5)]])</calculatedColumnFormula>
    </tableColumn>
    <tableColumn id="13" xr3:uid="{00000000-0010-0000-0200-00000D000000}" name="α 1" dataDxfId="31" dataCellStyle="40% - Énfasis6"/>
    <tableColumn id="14" xr3:uid="{00000000-0010-0000-0200-00000E000000}" name="α 2" dataDxfId="30" dataCellStyle="40% - Énfasis6"/>
    <tableColumn id="15" xr3:uid="{00000000-0010-0000-0200-00000F000000}" name="α 1 &quot;Mag&quot;" dataDxfId="29" dataCellStyle="40% - Énfasis6"/>
    <tableColumn id="16" xr3:uid="{00000000-0010-0000-0200-000010000000}" name="α 2 &quot;Mag&quot;" dataDxfId="28" dataCellStyle="40% - Énfasis6"/>
    <tableColumn id="17" xr3:uid="{00000000-0010-0000-0200-000011000000}" name="α 1 &quot;Sig&quot;" dataDxfId="27" dataCellStyle="40% - Énfasis6"/>
    <tableColumn id="18" xr3:uid="{00000000-0010-0000-0200-000012000000}" name="α 2 &quot;Sig&quot;" dataDxfId="26" dataCellStyle="40% - Énfasis6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a13" displayName="Tabla13" ref="A2:Q19" totalsRowShown="0" headerRowDxfId="25" dataDxfId="24" tableBorderDxfId="23" headerRowCellStyle="60% - Énfasis6" dataCellStyle="40% - Énfasis6">
  <autoFilter ref="A2:Q19" xr:uid="{00000000-0009-0000-0100-00000D000000}"/>
  <sortState ref="A3:Q19">
    <sortCondition ref="A2:A19"/>
  </sortState>
  <tableColumns count="17">
    <tableColumn id="1" xr3:uid="{00000000-0010-0000-0300-000001000000}" name="Px Name" dataDxfId="22" dataCellStyle="40% - Énfasis4"/>
    <tableColumn id="2" xr3:uid="{00000000-0010-0000-0300-000002000000}" name="Mean RR (ms)" dataDxfId="21" dataCellStyle="40% - Énfasis1"/>
    <tableColumn id="3" xr3:uid="{00000000-0010-0000-0300-000003000000}" name="STD RR (SDNN) (ms)" dataDxfId="20" dataCellStyle="40% - Énfasis1"/>
    <tableColumn id="4" xr3:uid="{00000000-0010-0000-0300-000004000000}" name="Mean HR (1/min)" dataDxfId="19" dataCellStyle="40% - Énfasis1"/>
    <tableColumn id="5" xr3:uid="{00000000-0010-0000-0300-000005000000}" name="RMSSD (ms)" dataDxfId="18" dataCellStyle="40% - Énfasis1"/>
    <tableColumn id="6" xr3:uid="{00000000-0010-0000-0300-000006000000}" name="pNN50 (%)" dataDxfId="17" dataCellStyle="40% - Énfasis1"/>
    <tableColumn id="7" xr3:uid="{00000000-0010-0000-0300-000007000000}" name="VLF (0-0.04)" dataDxfId="16" dataCellStyle="40% - Énfasis2"/>
    <tableColumn id="8" xr3:uid="{00000000-0010-0000-0300-000008000000}" name="LF (0.04-0.2)" dataDxfId="15" dataCellStyle="40% - Énfasis2"/>
    <tableColumn id="11" xr3:uid="{00000000-0010-0000-0300-00000B000000}" name="In LF" dataDxfId="14" dataCellStyle="40% - Énfasis2">
      <calculatedColumnFormula>LN(Tabla13[[#This Row],[LF (0.04-0.2)]])</calculatedColumnFormula>
    </tableColumn>
    <tableColumn id="9" xr3:uid="{00000000-0010-0000-0300-000009000000}" name="HF (0.2-1.5)" dataDxfId="13" dataCellStyle="40% - Énfasis2"/>
    <tableColumn id="12" xr3:uid="{00000000-0010-0000-0300-00000C000000}" name="In HF" dataDxfId="12" dataCellStyle="40% - Énfasis2">
      <calculatedColumnFormula>LN(Tabla13[[#This Row],[HF (0.2-1.5)]])</calculatedColumnFormula>
    </tableColumn>
    <tableColumn id="13" xr3:uid="{00000000-0010-0000-0300-00000D000000}" name="α 1" dataDxfId="11" dataCellStyle="40% - Énfasis6"/>
    <tableColumn id="14" xr3:uid="{00000000-0010-0000-0300-00000E000000}" name="α 2" dataDxfId="10" dataCellStyle="40% - Énfasis6"/>
    <tableColumn id="15" xr3:uid="{00000000-0010-0000-0300-00000F000000}" name="α 1 &quot;Mag&quot;" dataDxfId="9" dataCellStyle="40% - Énfasis6"/>
    <tableColumn id="16" xr3:uid="{00000000-0010-0000-0300-000010000000}" name="α 2 &quot;Mag&quot;" dataDxfId="8" dataCellStyle="40% - Énfasis6"/>
    <tableColumn id="17" xr3:uid="{00000000-0010-0000-0300-000011000000}" name="α 1 &quot;Sig&quot;" dataDxfId="7" dataCellStyle="40% - Énfasis6"/>
    <tableColumn id="18" xr3:uid="{00000000-0010-0000-0300-000012000000}" name="α 2 &quot;Sig&quot;" dataDxfId="6" dataCellStyle="40% - Énfasis6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A1:B22" totalsRowShown="0" headerRowDxfId="5">
  <autoFilter ref="A1:B22" xr:uid="{00000000-0009-0000-0100-000005000000}"/>
  <tableColumns count="2">
    <tableColumn id="2" xr3:uid="{00000000-0010-0000-0400-000002000000}" name="Px Name" dataDxfId="4" dataCellStyle="40% - Énfasis4"/>
    <tableColumn id="1" xr3:uid="{00000000-0010-0000-0400-000001000000}" name="Gestational Weeks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2" displayName="Tabla2" ref="A1:J22" totalsRowShown="0" headerRowDxfId="3">
  <autoFilter ref="A1:J22" xr:uid="{00000000-0009-0000-0100-000002000000}"/>
  <tableColumns count="10">
    <tableColumn id="2" xr3:uid="{00000000-0010-0000-0500-000002000000}" name="ID" dataDxfId="2"/>
    <tableColumn id="41" xr3:uid="{00000000-0010-0000-0500-000029000000}" name="Dilatation (cm)" dataDxfId="1"/>
    <tableColumn id="42" xr3:uid="{00000000-0010-0000-0500-00002A000000}" name="Effacement" dataDxfId="0" dataCellStyle="Porcentaje"/>
    <tableColumn id="43" xr3:uid="{00000000-0010-0000-0500-00002B000000}" name="Gestational weeks2"/>
    <tableColumn id="45" xr3:uid="{00000000-0010-0000-0500-00002D000000}" name="Capurro"/>
    <tableColumn id="46" xr3:uid="{00000000-0010-0000-0500-00002E000000}" name="Apgar 1&quot;"/>
    <tableColumn id="47" xr3:uid="{00000000-0010-0000-0500-00002F000000}" name="Apgar 5&quot;"/>
    <tableColumn id="48" xr3:uid="{00000000-0010-0000-0500-000030000000}" name="Newborn weight"/>
    <tableColumn id="49" xr3:uid="{00000000-0010-0000-0500-000031000000}" name=" length at birth "/>
    <tableColumn id="50" xr3:uid="{00000000-0010-0000-0500-000032000000}" name="cephalic perimet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26" sqref="D26"/>
    </sheetView>
  </sheetViews>
  <sheetFormatPr baseColWidth="10" defaultRowHeight="15" x14ac:dyDescent="0.25"/>
  <cols>
    <col min="1" max="1" width="33.28515625" bestFit="1" customWidth="1"/>
    <col min="2" max="2" width="11.5703125" customWidth="1"/>
    <col min="3" max="3" width="13.85546875" customWidth="1"/>
    <col min="4" max="4" width="14" customWidth="1"/>
    <col min="5" max="5" width="15.42578125" customWidth="1"/>
    <col min="6" max="6" width="14.7109375" customWidth="1"/>
    <col min="7" max="7" width="14.140625" bestFit="1" customWidth="1"/>
  </cols>
  <sheetData>
    <row r="1" spans="1:7" x14ac:dyDescent="0.25">
      <c r="A1" t="s">
        <v>80</v>
      </c>
      <c r="B1" t="s">
        <v>76</v>
      </c>
      <c r="C1" t="s">
        <v>91</v>
      </c>
      <c r="D1" t="s">
        <v>75</v>
      </c>
      <c r="E1" t="s">
        <v>79</v>
      </c>
      <c r="F1" t="s">
        <v>78</v>
      </c>
      <c r="G1" t="s">
        <v>77</v>
      </c>
    </row>
    <row r="2" spans="1:7" x14ac:dyDescent="0.25">
      <c r="A2" t="s">
        <v>18</v>
      </c>
      <c r="B2" s="5">
        <v>83.4</v>
      </c>
      <c r="C2" s="45">
        <f>(Tabla1[[#This Row],[Weight (kg)]]/Tabla1[[#This Row],[IMC (kg/m2)]])^0.5</f>
        <v>1.6</v>
      </c>
      <c r="D2" s="44">
        <v>32.578125</v>
      </c>
      <c r="E2" s="5">
        <v>110</v>
      </c>
      <c r="F2" s="5">
        <v>120</v>
      </c>
      <c r="G2" s="41">
        <v>28</v>
      </c>
    </row>
    <row r="3" spans="1:7" x14ac:dyDescent="0.25">
      <c r="A3" t="s">
        <v>17</v>
      </c>
      <c r="B3" s="5">
        <v>53.4</v>
      </c>
      <c r="C3" s="45">
        <f>(Tabla1[[#This Row],[Weight (kg)]]/Tabla1[[#This Row],[IMC (kg/m2)]])^0.5</f>
        <v>1.5599999999628404</v>
      </c>
      <c r="D3" s="44">
        <v>21.94280079</v>
      </c>
      <c r="E3" s="5">
        <v>92</v>
      </c>
      <c r="F3" s="5">
        <v>94</v>
      </c>
      <c r="G3" s="41">
        <v>18</v>
      </c>
    </row>
    <row r="4" spans="1:7" x14ac:dyDescent="0.25">
      <c r="A4" t="s">
        <v>21</v>
      </c>
      <c r="B4" s="5">
        <v>68</v>
      </c>
      <c r="C4" s="45">
        <f>(Tabla1[[#This Row],[Weight (kg)]]/Tabla1[[#This Row],[IMC (kg/m2)]])^0.5</f>
        <v>1.4800000000377835</v>
      </c>
      <c r="D4" s="44">
        <v>31.044558070000001</v>
      </c>
      <c r="E4" s="5">
        <v>112</v>
      </c>
      <c r="F4" s="5">
        <v>114</v>
      </c>
      <c r="G4" s="41">
        <v>20</v>
      </c>
    </row>
    <row r="5" spans="1:7" x14ac:dyDescent="0.25">
      <c r="A5" t="s">
        <v>95</v>
      </c>
      <c r="B5" s="5">
        <v>75.3</v>
      </c>
      <c r="C5" s="45">
        <f>(Tabla1[[#This Row],[Weight (kg)]]/Tabla1[[#This Row],[IMC (kg/m2)]])^0.5</f>
        <v>1.6399999999418051</v>
      </c>
      <c r="D5" s="44">
        <v>27.996728139999998</v>
      </c>
      <c r="E5" s="5">
        <v>108.5</v>
      </c>
      <c r="F5" s="5">
        <v>110</v>
      </c>
      <c r="G5" s="41">
        <v>32</v>
      </c>
    </row>
    <row r="6" spans="1:7" x14ac:dyDescent="0.25">
      <c r="A6" t="s">
        <v>16</v>
      </c>
      <c r="B6" s="5">
        <v>89.2</v>
      </c>
      <c r="C6" s="45">
        <f>(Tabla1[[#This Row],[Weight (kg)]]/Tabla1[[#This Row],[IMC (kg/m2)]])^0.5</f>
        <v>1.6900000000217315</v>
      </c>
      <c r="D6" s="44">
        <v>31.231399459999999</v>
      </c>
      <c r="E6" s="5">
        <v>114</v>
      </c>
      <c r="F6" s="5">
        <v>115</v>
      </c>
      <c r="G6" s="41">
        <v>25</v>
      </c>
    </row>
    <row r="7" spans="1:7" x14ac:dyDescent="0.25">
      <c r="A7" t="s">
        <v>20</v>
      </c>
      <c r="B7" s="5">
        <v>66.5</v>
      </c>
      <c r="C7" s="45">
        <f>(Tabla1[[#This Row],[Weight (kg)]]/Tabla1[[#This Row],[IMC (kg/m2)]])^0.5</f>
        <v>1.6400000000364992</v>
      </c>
      <c r="D7" s="44">
        <v>24.72486615</v>
      </c>
      <c r="E7" s="5">
        <v>101.5</v>
      </c>
      <c r="F7" s="5">
        <v>107.2</v>
      </c>
      <c r="G7" s="41">
        <v>27</v>
      </c>
    </row>
    <row r="8" spans="1:7" x14ac:dyDescent="0.25">
      <c r="A8" t="s">
        <v>14</v>
      </c>
      <c r="B8" s="5">
        <v>107</v>
      </c>
      <c r="C8" s="45">
        <f>(Tabla1[[#This Row],[Weight (kg)]]/Tabla1[[#This Row],[IMC (kg/m2)]])^0.5</f>
        <v>1.6700000000094504</v>
      </c>
      <c r="D8" s="44">
        <v>38.366381009999998</v>
      </c>
      <c r="E8" s="5">
        <v>114</v>
      </c>
      <c r="F8" s="5">
        <v>130</v>
      </c>
      <c r="G8" s="41">
        <v>23</v>
      </c>
    </row>
    <row r="9" spans="1:7" x14ac:dyDescent="0.25">
      <c r="A9" t="s">
        <v>22</v>
      </c>
      <c r="B9" s="5">
        <v>71.2</v>
      </c>
      <c r="C9" s="45">
        <f>(Tabla1[[#This Row],[Weight (kg)]]/Tabla1[[#This Row],[IMC (kg/m2)]])^0.5</f>
        <v>1.5800000000357719</v>
      </c>
      <c r="D9" s="44">
        <v>28.521070340000001</v>
      </c>
      <c r="E9" s="5">
        <v>106</v>
      </c>
      <c r="F9" s="5">
        <v>110</v>
      </c>
      <c r="G9" s="41">
        <v>28</v>
      </c>
    </row>
    <row r="10" spans="1:7" x14ac:dyDescent="0.25">
      <c r="A10" t="s">
        <v>12</v>
      </c>
      <c r="B10" s="5">
        <v>70</v>
      </c>
      <c r="C10" s="45">
        <f>(Tabla1[[#This Row],[Weight (kg)]]/Tabla1[[#This Row],[IMC (kg/m2)]])^0.5</f>
        <v>1.6499999998491428</v>
      </c>
      <c r="D10" s="44">
        <v>25.71166208</v>
      </c>
      <c r="E10" s="5">
        <v>102</v>
      </c>
      <c r="F10" s="5">
        <v>106</v>
      </c>
      <c r="G10" s="41">
        <v>27</v>
      </c>
    </row>
    <row r="11" spans="1:7" x14ac:dyDescent="0.25">
      <c r="A11" t="s">
        <v>93</v>
      </c>
      <c r="B11" s="5">
        <v>64</v>
      </c>
      <c r="C11" s="45">
        <f>(Tabla1[[#This Row],[Weight (kg)]]/Tabla1[[#This Row],[IMC (kg/m2)]])^0.5</f>
        <v>1.6299999999041357</v>
      </c>
      <c r="D11" s="44">
        <v>24.088223119999999</v>
      </c>
      <c r="E11" s="5">
        <v>91</v>
      </c>
      <c r="F11" s="5">
        <v>96</v>
      </c>
      <c r="G11" s="41">
        <v>20</v>
      </c>
    </row>
    <row r="12" spans="1:7" x14ac:dyDescent="0.25">
      <c r="A12" t="s">
        <v>94</v>
      </c>
      <c r="B12" s="5">
        <v>65</v>
      </c>
      <c r="C12" s="45">
        <f>(Tabla1[[#This Row],[Weight (kg)]]/Tabla1[[#This Row],[IMC (kg/m2)]])^0.5</f>
        <v>1.5800000000408854</v>
      </c>
      <c r="D12" s="44">
        <v>26.037493990000002</v>
      </c>
      <c r="E12" s="5">
        <v>100</v>
      </c>
      <c r="F12" s="5">
        <v>96</v>
      </c>
      <c r="G12" s="41">
        <v>19</v>
      </c>
    </row>
    <row r="13" spans="1:7" x14ac:dyDescent="0.25">
      <c r="A13" t="s">
        <v>19</v>
      </c>
      <c r="B13" s="5">
        <v>52.5</v>
      </c>
      <c r="C13" s="45">
        <f>(Tabla1[[#This Row],[Weight (kg)]]/Tabla1[[#This Row],[IMC (kg/m2)]])^0.5</f>
        <v>1.6</v>
      </c>
      <c r="D13" s="44">
        <v>20.5078125</v>
      </c>
      <c r="E13" s="5">
        <v>92</v>
      </c>
      <c r="F13" s="5">
        <v>94</v>
      </c>
      <c r="G13" s="41">
        <v>18</v>
      </c>
    </row>
    <row r="14" spans="1:7" x14ac:dyDescent="0.25">
      <c r="A14" t="s">
        <v>13</v>
      </c>
      <c r="B14" s="5">
        <v>62.2</v>
      </c>
      <c r="C14" s="45">
        <f>(Tabla1[[#This Row],[Weight (kg)]]/Tabla1[[#This Row],[IMC (kg/m2)]])^0.5</f>
        <v>1.5000000001205789</v>
      </c>
      <c r="D14" s="44">
        <v>27.644444440000001</v>
      </c>
      <c r="E14" s="5">
        <v>92</v>
      </c>
      <c r="F14" s="5">
        <v>100</v>
      </c>
      <c r="G14" s="41">
        <v>19</v>
      </c>
    </row>
    <row r="15" spans="1:7" x14ac:dyDescent="0.25">
      <c r="A15" t="s">
        <v>23</v>
      </c>
      <c r="B15" s="5">
        <v>77.099999999999994</v>
      </c>
      <c r="C15" s="45">
        <f>(Tabla1[[#This Row],[Weight (kg)]]/Tabla1[[#This Row],[IMC (kg/m2)]])^0.5</f>
        <v>1.6399999998665877</v>
      </c>
      <c r="D15" s="44">
        <v>28.66597264</v>
      </c>
      <c r="E15" s="5">
        <v>103</v>
      </c>
      <c r="F15" s="5">
        <v>111</v>
      </c>
      <c r="G15" s="41">
        <v>27</v>
      </c>
    </row>
    <row r="16" spans="1:7" x14ac:dyDescent="0.25">
      <c r="A16" t="s">
        <v>25</v>
      </c>
      <c r="B16" s="5">
        <v>64.400000000000006</v>
      </c>
      <c r="C16" s="45">
        <f>(Tabla1[[#This Row],[Weight (kg)]]/Tabla1[[#This Row],[IMC (kg/m2)]])^0.5</f>
        <v>1.5599999998800447</v>
      </c>
      <c r="D16" s="44">
        <v>26.462853389999999</v>
      </c>
      <c r="E16" s="5">
        <v>98</v>
      </c>
      <c r="F16" s="5">
        <v>97</v>
      </c>
      <c r="G16" s="41">
        <v>31</v>
      </c>
    </row>
    <row r="17" spans="1:7" x14ac:dyDescent="0.25">
      <c r="A17" t="s">
        <v>24</v>
      </c>
      <c r="B17" s="5">
        <v>65.099999999999994</v>
      </c>
      <c r="C17" s="45">
        <f>(Tabla1[[#This Row],[Weight (kg)]]/Tabla1[[#This Row],[IMC (kg/m2)]])^0.5</f>
        <v>1.5800000001336325</v>
      </c>
      <c r="D17" s="44">
        <v>26.077551669999998</v>
      </c>
      <c r="E17" s="5">
        <v>101</v>
      </c>
      <c r="F17" s="5">
        <v>104</v>
      </c>
      <c r="G17" s="41">
        <v>18</v>
      </c>
    </row>
    <row r="18" spans="1:7" x14ac:dyDescent="0.25">
      <c r="A18" t="s">
        <v>15</v>
      </c>
      <c r="B18" s="5">
        <v>53.9</v>
      </c>
      <c r="C18" s="45">
        <f>(Tabla1[[#This Row],[Weight (kg)]]/Tabla1[[#This Row],[IMC (kg/m2)]])^0.5</f>
        <v>1.6299999998589398</v>
      </c>
      <c r="D18" s="44">
        <v>20.286800410000001</v>
      </c>
      <c r="E18" s="5">
        <v>91</v>
      </c>
      <c r="F18" s="5">
        <v>95</v>
      </c>
      <c r="G18" s="41">
        <v>20</v>
      </c>
    </row>
    <row r="19" spans="1:7" x14ac:dyDescent="0.25">
      <c r="A19" t="s">
        <v>81</v>
      </c>
      <c r="B19" s="5">
        <v>79.8</v>
      </c>
      <c r="C19" s="45">
        <f>(Tabla1[[#This Row],[Weight (kg)]]/Tabla1[[#This Row],[IMC (kg/m2)]])^0.5</f>
        <v>1.5701100591282504</v>
      </c>
      <c r="D19" s="44">
        <v>32.369999999999997</v>
      </c>
      <c r="E19" s="5">
        <v>110</v>
      </c>
      <c r="F19" s="5">
        <v>113</v>
      </c>
      <c r="G19" s="41">
        <v>27</v>
      </c>
    </row>
    <row r="20" spans="1:7" x14ac:dyDescent="0.25">
      <c r="A20" t="s">
        <v>82</v>
      </c>
      <c r="B20" s="44">
        <v>62.4</v>
      </c>
      <c r="C20" s="45">
        <f>(Tabla1[[#This Row],[Weight (kg)]]/Tabla1[[#This Row],[IMC (kg/m2)]])^0.5</f>
        <v>1.5500878780658236</v>
      </c>
      <c r="D20" s="44">
        <v>25.97</v>
      </c>
      <c r="E20" s="44">
        <v>95</v>
      </c>
      <c r="F20" s="44">
        <v>102</v>
      </c>
      <c r="G20" s="42">
        <v>32</v>
      </c>
    </row>
    <row r="21" spans="1:7" x14ac:dyDescent="0.25">
      <c r="A21" t="s">
        <v>83</v>
      </c>
      <c r="B21" s="44">
        <v>85.4</v>
      </c>
      <c r="C21" s="45">
        <f>(Tabla1[[#This Row],[Weight (kg)]]/Tabla1[[#This Row],[IMC (kg/m2)]])^0.5</f>
        <v>1.5900072797923841</v>
      </c>
      <c r="D21" s="44">
        <v>33.78</v>
      </c>
      <c r="E21" s="44">
        <v>106</v>
      </c>
      <c r="F21" s="44">
        <v>122</v>
      </c>
      <c r="G21" s="42">
        <v>26</v>
      </c>
    </row>
    <row r="22" spans="1:7" x14ac:dyDescent="0.25">
      <c r="A22" t="s">
        <v>96</v>
      </c>
      <c r="B22" s="5">
        <v>65</v>
      </c>
      <c r="C22" s="45">
        <f>(Tabla1[[#This Row],[Weight (kg)]]/Tabla1[[#This Row],[IMC (kg/m2)]])^0.5</f>
        <v>1.5500043221334627</v>
      </c>
      <c r="D22" s="5">
        <v>27.055</v>
      </c>
      <c r="E22" s="5">
        <v>109</v>
      </c>
      <c r="F22" s="5">
        <v>107</v>
      </c>
      <c r="G22" s="41">
        <v>25</v>
      </c>
    </row>
    <row r="23" spans="1:7" x14ac:dyDescent="0.25">
      <c r="B23" s="5"/>
      <c r="C23" s="45"/>
      <c r="D23" s="5"/>
      <c r="E23" s="5"/>
      <c r="F23" s="5"/>
      <c r="G23" s="4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topLeftCell="E1" zoomScaleNormal="100" workbookViewId="0">
      <selection activeCell="O6" sqref="O6"/>
    </sheetView>
  </sheetViews>
  <sheetFormatPr baseColWidth="10" defaultRowHeight="15" x14ac:dyDescent="0.25"/>
  <cols>
    <col min="1" max="1" width="33.28515625" bestFit="1" customWidth="1"/>
    <col min="2" max="2" width="15.28515625" customWidth="1"/>
    <col min="3" max="3" width="20.5703125" customWidth="1"/>
    <col min="4" max="4" width="18.140625" customWidth="1"/>
    <col min="5" max="5" width="13.7109375" customWidth="1"/>
    <col min="6" max="6" width="12.5703125" customWidth="1"/>
    <col min="7" max="8" width="13.42578125" customWidth="1"/>
    <col min="9" max="10" width="13.7109375" customWidth="1"/>
    <col min="11" max="11" width="13.140625" customWidth="1"/>
    <col min="12" max="13" width="11.42578125" customWidth="1"/>
    <col min="14" max="15" width="11.7109375" customWidth="1"/>
  </cols>
  <sheetData>
    <row r="1" spans="1:17" x14ac:dyDescent="0.25">
      <c r="A1" s="17"/>
      <c r="B1" s="55" t="s">
        <v>0</v>
      </c>
      <c r="C1" s="55"/>
      <c r="D1" s="55"/>
      <c r="E1" s="55"/>
      <c r="F1" s="55"/>
      <c r="G1" s="56" t="s">
        <v>9</v>
      </c>
      <c r="H1" s="56"/>
      <c r="I1" s="57"/>
      <c r="J1" s="57"/>
      <c r="K1" s="57"/>
      <c r="L1" s="58" t="s">
        <v>1</v>
      </c>
      <c r="M1" s="59"/>
      <c r="N1" s="59"/>
      <c r="O1" s="59"/>
      <c r="P1" s="59"/>
      <c r="Q1" s="60"/>
    </row>
    <row r="2" spans="1:17" s="18" customFormat="1" x14ac:dyDescent="0.25">
      <c r="A2" s="29" t="s">
        <v>7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26" t="s">
        <v>8</v>
      </c>
      <c r="H2" s="26" t="s">
        <v>10</v>
      </c>
      <c r="I2" s="26" t="s">
        <v>63</v>
      </c>
      <c r="J2" s="26" t="s">
        <v>11</v>
      </c>
      <c r="K2" s="26" t="s">
        <v>64</v>
      </c>
      <c r="L2" s="27" t="s">
        <v>60</v>
      </c>
      <c r="M2" s="27" t="s">
        <v>34</v>
      </c>
      <c r="N2" s="27" t="s">
        <v>61</v>
      </c>
      <c r="O2" s="27" t="s">
        <v>36</v>
      </c>
      <c r="P2" s="27" t="s">
        <v>62</v>
      </c>
      <c r="Q2" s="28" t="s">
        <v>38</v>
      </c>
    </row>
    <row r="3" spans="1:17" x14ac:dyDescent="0.25">
      <c r="A3" s="19" t="s">
        <v>41</v>
      </c>
      <c r="B3" s="1">
        <v>454.4</v>
      </c>
      <c r="C3" s="1">
        <v>11.6</v>
      </c>
      <c r="D3" s="1">
        <v>132.12</v>
      </c>
      <c r="E3" s="1">
        <v>8.6</v>
      </c>
      <c r="F3" s="1">
        <v>0</v>
      </c>
      <c r="G3" s="2">
        <v>65</v>
      </c>
      <c r="H3" s="2">
        <v>18</v>
      </c>
      <c r="I3" s="2">
        <f>LN(Tabla10[[#This Row],[LF (0.04-0.2)]])</f>
        <v>2.8903717578961645</v>
      </c>
      <c r="J3" s="2">
        <v>26</v>
      </c>
      <c r="K3" s="2">
        <f>LN(Tabla10[[#This Row],[HF (0.2-1.5)]])</f>
        <v>3.2580965380214821</v>
      </c>
      <c r="L3" s="3">
        <v>0.86460000000000004</v>
      </c>
      <c r="M3" s="3">
        <v>1.3671</v>
      </c>
      <c r="N3" s="3">
        <v>0.85029999999999994</v>
      </c>
      <c r="O3" s="3">
        <v>0.94189999999999996</v>
      </c>
      <c r="P3" s="3">
        <v>0.2341</v>
      </c>
      <c r="Q3" s="20">
        <v>0.60219999999999996</v>
      </c>
    </row>
    <row r="4" spans="1:17" x14ac:dyDescent="0.25">
      <c r="A4" s="19" t="s">
        <v>51</v>
      </c>
      <c r="B4" s="1">
        <v>466.4</v>
      </c>
      <c r="C4" s="1">
        <v>10.5</v>
      </c>
      <c r="D4" s="1">
        <v>128.69999999999999</v>
      </c>
      <c r="E4" s="1">
        <v>5.3</v>
      </c>
      <c r="F4" s="1">
        <v>0</v>
      </c>
      <c r="G4" s="2">
        <v>11</v>
      </c>
      <c r="H4" s="2">
        <v>21</v>
      </c>
      <c r="I4" s="2">
        <f>LN(Tabla10[[#This Row],[LF (0.04-0.2)]])</f>
        <v>3.044522437723423</v>
      </c>
      <c r="J4" s="2">
        <v>13</v>
      </c>
      <c r="K4" s="2">
        <f>LN(Tabla10[[#This Row],[HF (0.2-1.5)]])</f>
        <v>2.5649493574615367</v>
      </c>
      <c r="L4" s="3">
        <v>1.1308</v>
      </c>
      <c r="M4" s="3">
        <v>1.0362</v>
      </c>
      <c r="N4" s="3">
        <v>0.1081</v>
      </c>
      <c r="O4" s="3">
        <v>0.39679999999999999</v>
      </c>
      <c r="P4" s="3">
        <v>-5.4999999999999997E-3</v>
      </c>
      <c r="Q4" s="20">
        <v>0.1507</v>
      </c>
    </row>
    <row r="5" spans="1:17" x14ac:dyDescent="0.25">
      <c r="A5" s="19" t="s">
        <v>43</v>
      </c>
      <c r="B5" s="1">
        <v>428.9</v>
      </c>
      <c r="C5" s="1">
        <v>12</v>
      </c>
      <c r="D5" s="1">
        <v>140</v>
      </c>
      <c r="E5" s="1">
        <v>6.8</v>
      </c>
      <c r="F5" s="1">
        <v>0</v>
      </c>
      <c r="G5" s="2">
        <v>42</v>
      </c>
      <c r="H5" s="2">
        <v>21</v>
      </c>
      <c r="I5" s="2">
        <f>LN(Tabla10[[#This Row],[LF (0.04-0.2)]])</f>
        <v>3.044522437723423</v>
      </c>
      <c r="J5" s="2">
        <v>18</v>
      </c>
      <c r="K5" s="2">
        <f>LN(Tabla10[[#This Row],[HF (0.2-1.5)]])</f>
        <v>2.8903717578961645</v>
      </c>
      <c r="L5" s="3">
        <v>1.1214999999999999</v>
      </c>
      <c r="M5" s="3">
        <v>1.5826</v>
      </c>
      <c r="N5" s="3">
        <v>0.66990000000000005</v>
      </c>
      <c r="O5" s="3">
        <v>0.72729999999999995</v>
      </c>
      <c r="P5" s="3">
        <v>0.24049999999999999</v>
      </c>
      <c r="Q5" s="20">
        <v>0.67720000000000002</v>
      </c>
    </row>
    <row r="6" spans="1:17" x14ac:dyDescent="0.25">
      <c r="A6" s="19" t="s">
        <v>59</v>
      </c>
      <c r="B6" s="1">
        <v>420.8</v>
      </c>
      <c r="C6" s="1">
        <v>7.9</v>
      </c>
      <c r="D6" s="1">
        <v>142.63</v>
      </c>
      <c r="E6" s="1">
        <v>4.3</v>
      </c>
      <c r="F6" s="1">
        <v>0</v>
      </c>
      <c r="G6" s="2">
        <v>10</v>
      </c>
      <c r="H6" s="2">
        <v>6</v>
      </c>
      <c r="I6" s="2">
        <f>LN(Tabla10[[#This Row],[LF (0.04-0.2)]])</f>
        <v>1.791759469228055</v>
      </c>
      <c r="J6" s="2">
        <v>5</v>
      </c>
      <c r="K6" s="2">
        <f>LN(Tabla10[[#This Row],[HF (0.2-1.5)]])</f>
        <v>1.6094379124341003</v>
      </c>
      <c r="L6" s="3">
        <v>1.1659999999999999</v>
      </c>
      <c r="M6" s="3">
        <v>1.0004</v>
      </c>
      <c r="N6" s="3">
        <v>0.81859999999999999</v>
      </c>
      <c r="O6" s="3">
        <v>-4.1399999999999999E-2</v>
      </c>
      <c r="P6" s="3">
        <v>0.30780000000000002</v>
      </c>
      <c r="Q6" s="20">
        <v>0.1176</v>
      </c>
    </row>
    <row r="7" spans="1:17" x14ac:dyDescent="0.25">
      <c r="A7" s="19" t="s">
        <v>53</v>
      </c>
      <c r="B7" s="1">
        <v>445.3</v>
      </c>
      <c r="C7" s="1">
        <v>16.7</v>
      </c>
      <c r="D7" s="1">
        <v>134.93</v>
      </c>
      <c r="E7" s="1">
        <v>8.9</v>
      </c>
      <c r="F7" s="1">
        <v>0</v>
      </c>
      <c r="G7" s="2">
        <v>101</v>
      </c>
      <c r="H7" s="2">
        <v>176</v>
      </c>
      <c r="I7" s="2">
        <f>LN(Tabla10[[#This Row],[LF (0.04-0.2)]])</f>
        <v>5.1704839950381514</v>
      </c>
      <c r="J7" s="2">
        <v>38</v>
      </c>
      <c r="K7" s="2">
        <f>LN(Tabla10[[#This Row],[HF (0.2-1.5)]])</f>
        <v>3.6375861597263857</v>
      </c>
      <c r="L7" s="3">
        <v>1.6415999999999999</v>
      </c>
      <c r="M7" s="3">
        <v>1.0867</v>
      </c>
      <c r="N7" s="3">
        <v>0.55300000000000005</v>
      </c>
      <c r="O7" s="3">
        <v>0.55959999999999999</v>
      </c>
      <c r="P7" s="3">
        <v>0.53520000000000001</v>
      </c>
      <c r="Q7" s="20">
        <v>0.20730000000000001</v>
      </c>
    </row>
    <row r="8" spans="1:17" x14ac:dyDescent="0.25">
      <c r="A8" s="19" t="s">
        <v>40</v>
      </c>
      <c r="B8" s="1">
        <v>419</v>
      </c>
      <c r="C8" s="1">
        <v>5.0999999999999996</v>
      </c>
      <c r="D8" s="1">
        <v>143.22999999999999</v>
      </c>
      <c r="E8" s="1">
        <v>3.7</v>
      </c>
      <c r="F8" s="1">
        <v>0</v>
      </c>
      <c r="G8" s="2">
        <v>2</v>
      </c>
      <c r="H8" s="2">
        <v>18</v>
      </c>
      <c r="I8" s="2">
        <f>LN(Tabla10[[#This Row],[LF (0.04-0.2)]])</f>
        <v>2.8903717578961645</v>
      </c>
      <c r="J8" s="2">
        <v>6</v>
      </c>
      <c r="K8" s="2">
        <f>LN(Tabla10[[#This Row],[HF (0.2-1.5)]])</f>
        <v>1.791759469228055</v>
      </c>
      <c r="L8" s="3">
        <v>1.385</v>
      </c>
      <c r="M8" s="3">
        <v>1.1188</v>
      </c>
      <c r="N8" s="3">
        <v>0.61629999999999996</v>
      </c>
      <c r="O8" s="3">
        <v>0.49819999999999998</v>
      </c>
      <c r="P8" s="3">
        <v>0.44569999999999999</v>
      </c>
      <c r="Q8" s="20">
        <v>0.52200000000000002</v>
      </c>
    </row>
    <row r="9" spans="1:17" x14ac:dyDescent="0.25">
      <c r="A9" s="19" t="s">
        <v>45</v>
      </c>
      <c r="B9" s="1">
        <v>417.4</v>
      </c>
      <c r="C9" s="1">
        <v>9.6999999999999993</v>
      </c>
      <c r="D9" s="1">
        <v>143.83000000000001</v>
      </c>
      <c r="E9" s="1">
        <v>4.2</v>
      </c>
      <c r="F9" s="1">
        <v>0</v>
      </c>
      <c r="G9" s="2">
        <v>61</v>
      </c>
      <c r="H9" s="2">
        <v>42</v>
      </c>
      <c r="I9" s="2">
        <f>LN(Tabla10[[#This Row],[LF (0.04-0.2)]])</f>
        <v>3.7376696182833684</v>
      </c>
      <c r="J9" s="2">
        <v>10</v>
      </c>
      <c r="K9" s="2">
        <f>LN(Tabla10[[#This Row],[HF (0.2-1.5)]])</f>
        <v>2.3025850929940459</v>
      </c>
      <c r="L9" s="3">
        <v>1.1514</v>
      </c>
      <c r="M9" s="3">
        <v>1.4227000000000001</v>
      </c>
      <c r="N9" s="3">
        <v>0.52249999999999996</v>
      </c>
      <c r="O9" s="3">
        <v>0.59399999999999997</v>
      </c>
      <c r="P9" s="3">
        <v>0.19489999999999999</v>
      </c>
      <c r="Q9" s="20">
        <v>0.49130000000000001</v>
      </c>
    </row>
    <row r="10" spans="1:17" x14ac:dyDescent="0.25">
      <c r="A10" s="19" t="s">
        <v>48</v>
      </c>
      <c r="B10" s="1">
        <v>450</v>
      </c>
      <c r="C10" s="1">
        <v>4</v>
      </c>
      <c r="D10" s="1">
        <v>133.33000000000001</v>
      </c>
      <c r="E10" s="1">
        <v>2.4</v>
      </c>
      <c r="F10" s="1">
        <v>0</v>
      </c>
      <c r="G10" s="2">
        <v>4</v>
      </c>
      <c r="H10" s="2">
        <v>4</v>
      </c>
      <c r="I10" s="2">
        <f>LN(Tabla10[[#This Row],[LF (0.04-0.2)]])</f>
        <v>1.3862943611198906</v>
      </c>
      <c r="J10" s="2">
        <v>3</v>
      </c>
      <c r="K10" s="2">
        <f>LN(Tabla10[[#This Row],[HF (0.2-1.5)]])</f>
        <v>1.0986122886681098</v>
      </c>
      <c r="L10" s="3">
        <v>1.2186999999999999</v>
      </c>
      <c r="M10" s="3">
        <v>0.92949999999999999</v>
      </c>
      <c r="N10" s="3">
        <v>0.59660000000000002</v>
      </c>
      <c r="O10" s="3">
        <v>0.77129999999999999</v>
      </c>
      <c r="P10" s="3">
        <v>0.28889999999999999</v>
      </c>
      <c r="Q10" s="20">
        <v>0.14499999999999999</v>
      </c>
    </row>
    <row r="11" spans="1:17" x14ac:dyDescent="0.25">
      <c r="A11" s="19" t="s">
        <v>49</v>
      </c>
      <c r="B11" s="1">
        <v>415.9</v>
      </c>
      <c r="C11" s="1">
        <v>8.1999999999999993</v>
      </c>
      <c r="D11" s="1">
        <v>144.33000000000001</v>
      </c>
      <c r="E11" s="1">
        <v>5.2</v>
      </c>
      <c r="F11" s="1">
        <v>0</v>
      </c>
      <c r="G11" s="2">
        <v>11</v>
      </c>
      <c r="H11" s="2">
        <v>56</v>
      </c>
      <c r="I11" s="2">
        <f>LN(Tabla10[[#This Row],[LF (0.04-0.2)]])</f>
        <v>4.0253516907351496</v>
      </c>
      <c r="J11" s="2">
        <v>15</v>
      </c>
      <c r="K11" s="2">
        <f>LN(Tabla10[[#This Row],[HF (0.2-1.5)]])</f>
        <v>2.7080502011022101</v>
      </c>
      <c r="L11" s="3">
        <v>1.3071999999999999</v>
      </c>
      <c r="M11" s="3">
        <v>1.4718</v>
      </c>
      <c r="N11" s="3">
        <v>0.66579999999999995</v>
      </c>
      <c r="O11" s="3">
        <v>0.42509999999999998</v>
      </c>
      <c r="P11" s="3">
        <v>0.39419999999999999</v>
      </c>
      <c r="Q11" s="20">
        <v>0.5181</v>
      </c>
    </row>
    <row r="12" spans="1:17" x14ac:dyDescent="0.25">
      <c r="A12" s="19" t="s">
        <v>54</v>
      </c>
      <c r="B12" s="1">
        <v>438.3</v>
      </c>
      <c r="C12" s="1">
        <v>5</v>
      </c>
      <c r="D12" s="1">
        <v>136.91</v>
      </c>
      <c r="E12" s="1">
        <v>3.3</v>
      </c>
      <c r="F12" s="1">
        <v>0</v>
      </c>
      <c r="G12" s="2">
        <v>4</v>
      </c>
      <c r="H12" s="2">
        <v>10</v>
      </c>
      <c r="I12" s="2">
        <f>LN(Tabla10[[#This Row],[LF (0.04-0.2)]])</f>
        <v>2.3025850929940459</v>
      </c>
      <c r="J12" s="2">
        <v>3</v>
      </c>
      <c r="K12" s="2">
        <f>LN(Tabla10[[#This Row],[HF (0.2-1.5)]])</f>
        <v>1.0986122886681098</v>
      </c>
      <c r="L12" s="3">
        <v>1.1425000000000001</v>
      </c>
      <c r="M12" s="3">
        <v>1.0093000000000001</v>
      </c>
      <c r="N12" s="3">
        <v>0.22409999999999999</v>
      </c>
      <c r="O12" s="3">
        <v>0.62370000000000003</v>
      </c>
      <c r="P12" s="3">
        <v>0.42909999999999998</v>
      </c>
      <c r="Q12" s="20">
        <v>0.85499999999999998</v>
      </c>
    </row>
    <row r="13" spans="1:17" x14ac:dyDescent="0.25">
      <c r="A13" s="19" t="s">
        <v>50</v>
      </c>
      <c r="B13" s="1">
        <v>489.8</v>
      </c>
      <c r="C13" s="1">
        <v>25.2</v>
      </c>
      <c r="D13" s="1">
        <v>122.84</v>
      </c>
      <c r="E13" s="1">
        <v>10.1</v>
      </c>
      <c r="F13" s="1">
        <v>0</v>
      </c>
      <c r="G13" s="2">
        <v>361</v>
      </c>
      <c r="H13" s="2">
        <v>505</v>
      </c>
      <c r="I13" s="2">
        <f>LN(Tabla10[[#This Row],[LF (0.04-0.2)]])</f>
        <v>6.2245584292753602</v>
      </c>
      <c r="J13" s="2">
        <v>25</v>
      </c>
      <c r="K13" s="2">
        <f>LN(Tabla10[[#This Row],[HF (0.2-1.5)]])</f>
        <v>3.2188758248682006</v>
      </c>
      <c r="L13" s="3">
        <v>1.4196</v>
      </c>
      <c r="M13" s="3">
        <v>1.6333</v>
      </c>
      <c r="N13" s="3">
        <v>0.3034</v>
      </c>
      <c r="O13" s="3">
        <v>0.16520000000000001</v>
      </c>
      <c r="P13" s="3">
        <v>0.77310000000000001</v>
      </c>
      <c r="Q13" s="20">
        <v>0.72689999999999999</v>
      </c>
    </row>
    <row r="14" spans="1:17" x14ac:dyDescent="0.25">
      <c r="A14" s="19" t="s">
        <v>47</v>
      </c>
      <c r="B14" s="1">
        <v>448.7</v>
      </c>
      <c r="C14" s="1">
        <v>16.600000000000001</v>
      </c>
      <c r="D14" s="1">
        <v>133.9</v>
      </c>
      <c r="E14" s="1">
        <v>11.3</v>
      </c>
      <c r="F14" s="1">
        <v>0</v>
      </c>
      <c r="G14" s="2">
        <v>119</v>
      </c>
      <c r="H14" s="2">
        <v>150</v>
      </c>
      <c r="I14" s="2">
        <f>LN(Tabla10[[#This Row],[LF (0.04-0.2)]])</f>
        <v>5.0106352940962555</v>
      </c>
      <c r="J14" s="2">
        <v>62</v>
      </c>
      <c r="K14" s="2">
        <f>LN(Tabla10[[#This Row],[HF (0.2-1.5)]])</f>
        <v>4.1271343850450917</v>
      </c>
      <c r="L14" s="3">
        <v>1.0075000000000001</v>
      </c>
      <c r="M14" s="3">
        <v>1.3957999999999999</v>
      </c>
      <c r="N14" s="3">
        <v>0.35560000000000003</v>
      </c>
      <c r="O14" s="3">
        <v>0.24709999999999999</v>
      </c>
      <c r="P14" s="3">
        <v>0.18920000000000001</v>
      </c>
      <c r="Q14" s="20">
        <v>-5.1999999999999998E-3</v>
      </c>
    </row>
    <row r="15" spans="1:17" x14ac:dyDescent="0.25">
      <c r="A15" s="19" t="s">
        <v>44</v>
      </c>
      <c r="B15" s="1">
        <v>431.7</v>
      </c>
      <c r="C15" s="1">
        <v>21</v>
      </c>
      <c r="D15" s="1">
        <v>139.30000000000001</v>
      </c>
      <c r="E15" s="1">
        <v>7.9</v>
      </c>
      <c r="F15" s="1">
        <v>0</v>
      </c>
      <c r="G15" s="2">
        <v>171</v>
      </c>
      <c r="H15" s="2">
        <v>195</v>
      </c>
      <c r="I15" s="2">
        <f>LN(Tabla10[[#This Row],[LF (0.04-0.2)]])</f>
        <v>5.2729995585637468</v>
      </c>
      <c r="J15" s="2">
        <v>27</v>
      </c>
      <c r="K15" s="2">
        <f>LN(Tabla10[[#This Row],[HF (0.2-1.5)]])</f>
        <v>3.2958368660043291</v>
      </c>
      <c r="L15" s="3">
        <v>1.3015000000000001</v>
      </c>
      <c r="M15" s="3">
        <v>1.4292</v>
      </c>
      <c r="N15" s="3">
        <v>0.92889999999999995</v>
      </c>
      <c r="O15" s="3">
        <v>0.28110000000000002</v>
      </c>
      <c r="P15" s="3">
        <v>0.503</v>
      </c>
      <c r="Q15" s="20">
        <v>0.75490000000000002</v>
      </c>
    </row>
    <row r="16" spans="1:17" x14ac:dyDescent="0.25">
      <c r="A16" s="19" t="s">
        <v>52</v>
      </c>
      <c r="B16" s="1">
        <v>353</v>
      </c>
      <c r="C16" s="1">
        <v>12.9</v>
      </c>
      <c r="D16" s="1">
        <v>170.21</v>
      </c>
      <c r="E16" s="1">
        <v>8.1999999999999993</v>
      </c>
      <c r="F16" s="1">
        <v>0</v>
      </c>
      <c r="G16" s="2">
        <v>24</v>
      </c>
      <c r="H16" s="2">
        <v>79</v>
      </c>
      <c r="I16" s="2">
        <f>LN(Tabla10[[#This Row],[LF (0.04-0.2)]])</f>
        <v>4.3694478524670215</v>
      </c>
      <c r="J16" s="2">
        <v>23</v>
      </c>
      <c r="K16" s="2">
        <f>LN(Tabla10[[#This Row],[HF (0.2-1.5)]])</f>
        <v>3.1354942159291497</v>
      </c>
      <c r="L16" s="3">
        <v>1.1083000000000001</v>
      </c>
      <c r="M16" s="3">
        <v>1.355</v>
      </c>
      <c r="N16" s="3">
        <v>0.67320000000000002</v>
      </c>
      <c r="O16" s="3">
        <v>0.40839999999999999</v>
      </c>
      <c r="P16" s="3">
        <v>0.49819999999999998</v>
      </c>
      <c r="Q16" s="20">
        <v>0.4541</v>
      </c>
    </row>
    <row r="17" spans="1:17" x14ac:dyDescent="0.25">
      <c r="A17" s="19" t="s">
        <v>46</v>
      </c>
      <c r="B17" s="1">
        <v>463.8</v>
      </c>
      <c r="C17" s="1">
        <v>25.1</v>
      </c>
      <c r="D17" s="1">
        <v>129.76</v>
      </c>
      <c r="E17" s="1">
        <v>7.9</v>
      </c>
      <c r="F17" s="1">
        <v>0</v>
      </c>
      <c r="G17" s="2">
        <v>405</v>
      </c>
      <c r="H17" s="2">
        <v>166</v>
      </c>
      <c r="I17" s="2">
        <f>LN(Tabla10[[#This Row],[LF (0.04-0.2)]])</f>
        <v>5.1119877883565437</v>
      </c>
      <c r="J17" s="2">
        <v>25</v>
      </c>
      <c r="K17" s="2">
        <f>LN(Tabla10[[#This Row],[HF (0.2-1.5)]])</f>
        <v>3.2188758248682006</v>
      </c>
      <c r="L17" s="3">
        <v>1.8422000000000001</v>
      </c>
      <c r="M17" s="3">
        <v>1.2284999999999999</v>
      </c>
      <c r="N17" s="3">
        <v>0.72219999999999995</v>
      </c>
      <c r="O17" s="3">
        <v>0.85560000000000003</v>
      </c>
      <c r="P17" s="3">
        <v>0.70720000000000005</v>
      </c>
      <c r="Q17" s="20">
        <v>0.3231</v>
      </c>
    </row>
    <row r="18" spans="1:17" x14ac:dyDescent="0.25">
      <c r="A18" s="19" t="s">
        <v>42</v>
      </c>
      <c r="B18" s="1">
        <v>424</v>
      </c>
      <c r="C18" s="1">
        <v>4.7</v>
      </c>
      <c r="D18" s="1">
        <v>141.53</v>
      </c>
      <c r="E18" s="1">
        <v>3.2</v>
      </c>
      <c r="F18" s="1">
        <v>0</v>
      </c>
      <c r="G18" s="2">
        <v>1</v>
      </c>
      <c r="H18" s="2">
        <v>10</v>
      </c>
      <c r="I18" s="2">
        <f>LN(Tabla10[[#This Row],[LF (0.04-0.2)]])</f>
        <v>2.3025850929940459</v>
      </c>
      <c r="J18" s="2">
        <v>5</v>
      </c>
      <c r="K18" s="2">
        <f>LN(Tabla10[[#This Row],[HF (0.2-1.5)]])</f>
        <v>1.6094379124341003</v>
      </c>
      <c r="L18" s="3">
        <v>1.1625000000000001</v>
      </c>
      <c r="M18" s="3">
        <v>1.1051</v>
      </c>
      <c r="N18" s="3">
        <v>0.62450000000000006</v>
      </c>
      <c r="O18" s="3">
        <v>0.46960000000000002</v>
      </c>
      <c r="P18" s="3">
        <v>0.64890000000000003</v>
      </c>
      <c r="Q18" s="20">
        <v>0.3765</v>
      </c>
    </row>
    <row r="19" spans="1:17" x14ac:dyDescent="0.25">
      <c r="A19" s="21" t="s">
        <v>55</v>
      </c>
      <c r="B19" s="22">
        <v>420.6</v>
      </c>
      <c r="C19" s="22">
        <v>3.1</v>
      </c>
      <c r="D19" s="22">
        <v>142.66999999999999</v>
      </c>
      <c r="E19" s="22">
        <v>2.7</v>
      </c>
      <c r="F19" s="22">
        <v>0</v>
      </c>
      <c r="G19" s="23">
        <v>0</v>
      </c>
      <c r="H19" s="23">
        <v>5</v>
      </c>
      <c r="I19" s="23">
        <f>LN(Tabla10[[#This Row],[LF (0.04-0.2)]])</f>
        <v>1.6094379124341003</v>
      </c>
      <c r="J19" s="23">
        <v>5</v>
      </c>
      <c r="K19" s="23">
        <f>LN(Tabla10[[#This Row],[HF (0.2-1.5)]])</f>
        <v>1.6094379124341003</v>
      </c>
      <c r="L19" s="24">
        <v>0.98809999999999998</v>
      </c>
      <c r="M19" s="24">
        <v>1.2964</v>
      </c>
      <c r="N19" s="24">
        <v>0.74380000000000002</v>
      </c>
      <c r="O19" s="24">
        <v>0.80120000000000002</v>
      </c>
      <c r="P19" s="24">
        <v>0.37459999999999999</v>
      </c>
      <c r="Q19" s="25">
        <v>0.25469999999999998</v>
      </c>
    </row>
  </sheetData>
  <mergeCells count="3">
    <mergeCell ref="B1:F1"/>
    <mergeCell ref="G1:K1"/>
    <mergeCell ref="L1:Q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8"/>
  <sheetViews>
    <sheetView topLeftCell="J1" workbookViewId="0">
      <selection activeCell="V13" sqref="V13"/>
    </sheetView>
  </sheetViews>
  <sheetFormatPr baseColWidth="10" defaultRowHeight="15" x14ac:dyDescent="0.25"/>
  <cols>
    <col min="1" max="1" width="14.5703125" bestFit="1" customWidth="1"/>
    <col min="4" max="4" width="14.5703125" bestFit="1" customWidth="1"/>
    <col min="7" max="7" width="12.42578125" bestFit="1" customWidth="1"/>
  </cols>
  <sheetData>
    <row r="1" spans="1:20" x14ac:dyDescent="0.25">
      <c r="A1" s="37" t="s">
        <v>65</v>
      </c>
      <c r="B1" s="37" t="s">
        <v>66</v>
      </c>
      <c r="C1" s="38"/>
      <c r="D1" s="37" t="s">
        <v>65</v>
      </c>
      <c r="E1" s="37" t="s">
        <v>66</v>
      </c>
      <c r="F1" s="38"/>
      <c r="G1" s="37" t="s">
        <v>68</v>
      </c>
      <c r="H1" s="37" t="s">
        <v>69</v>
      </c>
      <c r="I1" s="38"/>
      <c r="J1" s="37" t="s">
        <v>70</v>
      </c>
      <c r="K1" s="37" t="s">
        <v>71</v>
      </c>
      <c r="M1" s="39" t="s">
        <v>67</v>
      </c>
      <c r="N1" s="39" t="s">
        <v>66</v>
      </c>
      <c r="O1" s="40"/>
      <c r="P1" s="40" t="s">
        <v>72</v>
      </c>
      <c r="Q1" s="40" t="s">
        <v>73</v>
      </c>
      <c r="R1" s="40"/>
      <c r="S1" s="40" t="s">
        <v>74</v>
      </c>
      <c r="T1" s="40" t="s">
        <v>71</v>
      </c>
    </row>
    <row r="2" spans="1:20" x14ac:dyDescent="0.25">
      <c r="A2" s="38">
        <v>13.6</v>
      </c>
      <c r="B2" s="38">
        <v>49.47</v>
      </c>
      <c r="C2" s="38"/>
      <c r="D2" s="38"/>
      <c r="E2" s="38"/>
      <c r="F2" s="38"/>
      <c r="G2" s="38">
        <f>LOG10(A2)</f>
        <v>1.1335389083702174</v>
      </c>
      <c r="H2" s="38">
        <f>LOG10(B2)</f>
        <v>1.6943419103641812</v>
      </c>
      <c r="I2" s="38"/>
      <c r="J2" s="38">
        <f>LN(A2)</f>
        <v>2.6100697927420065</v>
      </c>
      <c r="K2" s="38">
        <f>LN(B2)</f>
        <v>3.9013664252396172</v>
      </c>
      <c r="M2" s="40">
        <v>5.7</v>
      </c>
      <c r="N2" s="40">
        <v>49.47</v>
      </c>
      <c r="O2" s="40"/>
      <c r="P2" s="40">
        <f>LOG10(M2)</f>
        <v>0.75587485567249146</v>
      </c>
      <c r="Q2" s="40">
        <f>LOG10(N2)</f>
        <v>1.6943419103641812</v>
      </c>
      <c r="R2" s="40"/>
      <c r="S2" s="40">
        <f>LN(M2)</f>
        <v>1.7404661748405046</v>
      </c>
      <c r="T2" s="40">
        <f>LN(N2)</f>
        <v>3.9013664252396172</v>
      </c>
    </row>
    <row r="3" spans="1:20" x14ac:dyDescent="0.25">
      <c r="A3" s="38">
        <v>67.2</v>
      </c>
      <c r="B3" s="38">
        <v>0.25</v>
      </c>
      <c r="C3" s="38"/>
      <c r="D3" s="38"/>
      <c r="E3" s="38"/>
      <c r="F3" s="38"/>
      <c r="G3" s="38">
        <f t="shared" ref="G3:G18" si="0">LOG10(A3)</f>
        <v>1.8273692730538253</v>
      </c>
      <c r="H3" s="38">
        <f t="shared" ref="H3:H18" si="1">LOG10(B3)</f>
        <v>-0.6020599913279624</v>
      </c>
      <c r="I3" s="38"/>
      <c r="J3" s="38">
        <f t="shared" ref="J3:J18" si="2">LN(A3)</f>
        <v>4.2076732475291037</v>
      </c>
      <c r="K3" s="38">
        <f t="shared" ref="K3:K18" si="3">LN(B3)</f>
        <v>-1.3862943611198906</v>
      </c>
      <c r="M3" s="40">
        <v>35</v>
      </c>
      <c r="N3" s="40">
        <v>0.25</v>
      </c>
      <c r="O3" s="40"/>
      <c r="P3" s="40">
        <f t="shared" ref="P3:P18" si="4">LOG10(M3)</f>
        <v>1.5440680443502757</v>
      </c>
      <c r="Q3" s="40">
        <f t="shared" ref="Q3:Q18" si="5">LOG10(N3)</f>
        <v>-0.6020599913279624</v>
      </c>
      <c r="R3" s="40"/>
      <c r="S3" s="40">
        <f t="shared" ref="S3:S18" si="6">LN(M3)</f>
        <v>3.5553480614894135</v>
      </c>
      <c r="T3" s="40">
        <f t="shared" ref="T3:T18" si="7">LN(N3)</f>
        <v>-1.3862943611198906</v>
      </c>
    </row>
    <row r="4" spans="1:20" x14ac:dyDescent="0.25">
      <c r="A4" s="38">
        <v>24.2</v>
      </c>
      <c r="B4" s="38">
        <v>1.5249999999999999</v>
      </c>
      <c r="C4" s="38"/>
      <c r="D4" s="38">
        <v>24.2</v>
      </c>
      <c r="E4" s="38">
        <v>1.5249999999999999</v>
      </c>
      <c r="F4" s="38"/>
      <c r="G4" s="38">
        <f t="shared" si="0"/>
        <v>1.3838153659804313</v>
      </c>
      <c r="H4" s="38">
        <f t="shared" si="1"/>
        <v>0.18326984368280461</v>
      </c>
      <c r="I4" s="38"/>
      <c r="J4" s="38">
        <f t="shared" si="2"/>
        <v>3.1863526331626408</v>
      </c>
      <c r="K4" s="38">
        <f t="shared" si="3"/>
        <v>0.42199441005937488</v>
      </c>
      <c r="M4" s="40">
        <v>7.9</v>
      </c>
      <c r="N4" s="40">
        <v>1.5249999999999999</v>
      </c>
      <c r="O4" s="40"/>
      <c r="P4" s="40">
        <f t="shared" si="4"/>
        <v>0.89762709129044149</v>
      </c>
      <c r="Q4" s="40">
        <f t="shared" si="5"/>
        <v>0.18326984368280461</v>
      </c>
      <c r="R4" s="40"/>
      <c r="S4" s="40">
        <f t="shared" si="6"/>
        <v>2.066862759472976</v>
      </c>
      <c r="T4" s="40">
        <f t="shared" si="7"/>
        <v>0.42199441005937488</v>
      </c>
    </row>
    <row r="5" spans="1:20" x14ac:dyDescent="0.25">
      <c r="A5" s="38">
        <v>12.8</v>
      </c>
      <c r="B5" s="38">
        <v>3.0950000000000002</v>
      </c>
      <c r="C5" s="38"/>
      <c r="D5" s="38">
        <v>12.8</v>
      </c>
      <c r="E5" s="38">
        <v>3.0950000000000002</v>
      </c>
      <c r="F5" s="38"/>
      <c r="G5" s="38">
        <f t="shared" si="0"/>
        <v>1.1072099696478683</v>
      </c>
      <c r="H5" s="38">
        <f t="shared" si="1"/>
        <v>0.49066065335613679</v>
      </c>
      <c r="I5" s="38"/>
      <c r="J5" s="38">
        <f t="shared" si="2"/>
        <v>2.5494451709255714</v>
      </c>
      <c r="K5" s="38">
        <f t="shared" si="3"/>
        <v>1.1297879061365594</v>
      </c>
      <c r="M5" s="40">
        <v>5.7</v>
      </c>
      <c r="N5" s="40">
        <v>3.0950000000000002</v>
      </c>
      <c r="O5" s="40"/>
      <c r="P5" s="40">
        <f t="shared" si="4"/>
        <v>0.75587485567249146</v>
      </c>
      <c r="Q5" s="40">
        <f t="shared" si="5"/>
        <v>0.49066065335613679</v>
      </c>
      <c r="R5" s="40"/>
      <c r="S5" s="40">
        <f t="shared" si="6"/>
        <v>1.7404661748405046</v>
      </c>
      <c r="T5" s="40">
        <f t="shared" si="7"/>
        <v>1.1297879061365594</v>
      </c>
    </row>
    <row r="6" spans="1:20" x14ac:dyDescent="0.25">
      <c r="A6" s="38">
        <v>14.5</v>
      </c>
      <c r="B6" s="38">
        <v>1.895</v>
      </c>
      <c r="C6" s="38"/>
      <c r="D6" s="38">
        <v>14.5</v>
      </c>
      <c r="E6" s="38">
        <v>1.895</v>
      </c>
      <c r="F6" s="38"/>
      <c r="G6" s="38">
        <f t="shared" si="0"/>
        <v>1.1613680022349748</v>
      </c>
      <c r="H6" s="38">
        <f t="shared" si="1"/>
        <v>0.27760921430409113</v>
      </c>
      <c r="I6" s="38"/>
      <c r="J6" s="38">
        <f t="shared" si="2"/>
        <v>2.6741486494265287</v>
      </c>
      <c r="K6" s="38">
        <f t="shared" si="3"/>
        <v>0.63921883853438966</v>
      </c>
      <c r="M6" s="40">
        <v>5.7</v>
      </c>
      <c r="N6" s="40">
        <v>1.895</v>
      </c>
      <c r="O6" s="40"/>
      <c r="P6" s="40">
        <f t="shared" si="4"/>
        <v>0.75587485567249146</v>
      </c>
      <c r="Q6" s="40">
        <f t="shared" si="5"/>
        <v>0.27760921430409113</v>
      </c>
      <c r="R6" s="40"/>
      <c r="S6" s="40">
        <f t="shared" si="6"/>
        <v>1.7404661748405046</v>
      </c>
      <c r="T6" s="40">
        <f t="shared" si="7"/>
        <v>0.63921883853438966</v>
      </c>
    </row>
    <row r="7" spans="1:20" x14ac:dyDescent="0.25">
      <c r="A7" s="38">
        <v>20.5</v>
      </c>
      <c r="B7" s="38">
        <v>0.97499999999999998</v>
      </c>
      <c r="C7" s="38"/>
      <c r="D7" s="38">
        <v>20.5</v>
      </c>
      <c r="E7" s="38">
        <v>0.97499999999999998</v>
      </c>
      <c r="F7" s="38"/>
      <c r="G7" s="38">
        <f t="shared" si="0"/>
        <v>1.3117538610557542</v>
      </c>
      <c r="H7" s="38">
        <f t="shared" si="1"/>
        <v>-1.0995384301463193E-2</v>
      </c>
      <c r="I7" s="38"/>
      <c r="J7" s="38">
        <f t="shared" si="2"/>
        <v>3.0204248861443626</v>
      </c>
      <c r="K7" s="38">
        <f t="shared" si="3"/>
        <v>-2.5317807984289897E-2</v>
      </c>
      <c r="M7" s="40">
        <v>7.9</v>
      </c>
      <c r="N7" s="40">
        <v>0.97499999999999998</v>
      </c>
      <c r="O7" s="40"/>
      <c r="P7" s="40">
        <f t="shared" si="4"/>
        <v>0.89762709129044149</v>
      </c>
      <c r="Q7" s="40">
        <f t="shared" si="5"/>
        <v>-1.0995384301463193E-2</v>
      </c>
      <c r="R7" s="40"/>
      <c r="S7" s="40">
        <f t="shared" si="6"/>
        <v>2.066862759472976</v>
      </c>
      <c r="T7" s="40">
        <f t="shared" si="7"/>
        <v>-2.5317807984289897E-2</v>
      </c>
    </row>
    <row r="8" spans="1:20" x14ac:dyDescent="0.25">
      <c r="A8" s="38">
        <v>18.3</v>
      </c>
      <c r="B8" s="38">
        <v>1.73</v>
      </c>
      <c r="C8" s="38"/>
      <c r="D8" s="38">
        <v>18.3</v>
      </c>
      <c r="E8" s="38">
        <v>1.73</v>
      </c>
      <c r="F8" s="38"/>
      <c r="G8" s="38">
        <f t="shared" si="0"/>
        <v>1.2624510897304295</v>
      </c>
      <c r="H8" s="38">
        <f t="shared" si="1"/>
        <v>0.2380461031287954</v>
      </c>
      <c r="I8" s="38"/>
      <c r="J8" s="38">
        <f t="shared" si="2"/>
        <v>2.9069010598473755</v>
      </c>
      <c r="K8" s="38">
        <f t="shared" si="3"/>
        <v>0.5481214085096876</v>
      </c>
      <c r="M8" s="40">
        <v>8</v>
      </c>
      <c r="N8" s="40">
        <v>1.73</v>
      </c>
      <c r="O8" s="40"/>
      <c r="P8" s="40">
        <f t="shared" si="4"/>
        <v>0.90308998699194354</v>
      </c>
      <c r="Q8" s="40">
        <f t="shared" si="5"/>
        <v>0.2380461031287954</v>
      </c>
      <c r="R8" s="40"/>
      <c r="S8" s="40">
        <f t="shared" si="6"/>
        <v>2.0794415416798357</v>
      </c>
      <c r="T8" s="40">
        <f t="shared" si="7"/>
        <v>0.5481214085096876</v>
      </c>
    </row>
    <row r="9" spans="1:20" x14ac:dyDescent="0.25">
      <c r="A9" s="38">
        <v>13.3</v>
      </c>
      <c r="B9" s="38"/>
      <c r="C9" s="38"/>
      <c r="D9" s="38"/>
      <c r="E9" s="38"/>
      <c r="F9" s="38"/>
      <c r="G9" s="38">
        <f t="shared" si="0"/>
        <v>1.1238516409670858</v>
      </c>
      <c r="H9" s="38"/>
      <c r="I9" s="38"/>
      <c r="J9" s="38">
        <f t="shared" si="2"/>
        <v>2.5877640352277083</v>
      </c>
      <c r="K9" s="38"/>
      <c r="M9" s="40">
        <v>4.8</v>
      </c>
      <c r="N9" s="40"/>
      <c r="O9" s="40"/>
      <c r="P9" s="40">
        <f t="shared" si="4"/>
        <v>0.68124123737558717</v>
      </c>
      <c r="Q9" s="40"/>
      <c r="R9" s="40"/>
      <c r="S9" s="40">
        <f t="shared" si="6"/>
        <v>1.5686159179138452</v>
      </c>
      <c r="T9" s="40"/>
    </row>
    <row r="10" spans="1:20" x14ac:dyDescent="0.25">
      <c r="A10" s="38">
        <v>14.3</v>
      </c>
      <c r="B10" s="38">
        <v>0.97499999999999998</v>
      </c>
      <c r="C10" s="38"/>
      <c r="D10" s="38">
        <v>14.3</v>
      </c>
      <c r="E10" s="38">
        <v>0.97499999999999998</v>
      </c>
      <c r="F10" s="38"/>
      <c r="G10" s="38">
        <f t="shared" si="0"/>
        <v>1.1553360374650619</v>
      </c>
      <c r="H10" s="38">
        <f t="shared" si="1"/>
        <v>-1.0995384301463193E-2</v>
      </c>
      <c r="I10" s="38"/>
      <c r="J10" s="38">
        <f t="shared" si="2"/>
        <v>2.6602595372658615</v>
      </c>
      <c r="K10" s="38">
        <f t="shared" si="3"/>
        <v>-2.5317807984289897E-2</v>
      </c>
      <c r="M10" s="40">
        <v>6.3</v>
      </c>
      <c r="N10" s="40">
        <v>0.97499999999999998</v>
      </c>
      <c r="O10" s="40"/>
      <c r="P10" s="40">
        <f t="shared" si="4"/>
        <v>0.79934054945358168</v>
      </c>
      <c r="Q10" s="40">
        <f t="shared" si="5"/>
        <v>-1.0995384301463193E-2</v>
      </c>
      <c r="R10" s="40"/>
      <c r="S10" s="40">
        <f t="shared" si="6"/>
        <v>1.8405496333974869</v>
      </c>
      <c r="T10" s="40">
        <f t="shared" si="7"/>
        <v>-2.5317807984289897E-2</v>
      </c>
    </row>
    <row r="11" spans="1:20" x14ac:dyDescent="0.25">
      <c r="A11" s="38">
        <v>26.9</v>
      </c>
      <c r="B11" s="38">
        <v>1.835</v>
      </c>
      <c r="C11" s="38"/>
      <c r="D11" s="38">
        <v>26.9</v>
      </c>
      <c r="E11" s="38">
        <v>1.835</v>
      </c>
      <c r="F11" s="38"/>
      <c r="G11" s="38">
        <f t="shared" si="0"/>
        <v>1.4297522800024081</v>
      </c>
      <c r="H11" s="38">
        <f t="shared" si="1"/>
        <v>0.26363606858810812</v>
      </c>
      <c r="I11" s="38"/>
      <c r="J11" s="38">
        <f t="shared" si="2"/>
        <v>3.2921262866077932</v>
      </c>
      <c r="K11" s="38">
        <f t="shared" si="3"/>
        <v>0.60704448150653356</v>
      </c>
      <c r="M11" s="40">
        <v>13.4</v>
      </c>
      <c r="N11" s="40">
        <v>1.835</v>
      </c>
      <c r="O11" s="40"/>
      <c r="P11" s="40">
        <f t="shared" si="4"/>
        <v>1.1271047983648077</v>
      </c>
      <c r="Q11" s="40">
        <f t="shared" si="5"/>
        <v>0.26363606858810812</v>
      </c>
      <c r="R11" s="40"/>
      <c r="S11" s="40">
        <f t="shared" si="6"/>
        <v>2.5952547069568657</v>
      </c>
      <c r="T11" s="40">
        <f t="shared" si="7"/>
        <v>0.60704448150653356</v>
      </c>
    </row>
    <row r="12" spans="1:20" x14ac:dyDescent="0.25">
      <c r="A12" s="38">
        <v>25.9</v>
      </c>
      <c r="B12" s="38">
        <v>0.25</v>
      </c>
      <c r="C12" s="38"/>
      <c r="D12" s="38">
        <v>25.9</v>
      </c>
      <c r="E12" s="38">
        <v>0.25</v>
      </c>
      <c r="F12" s="38"/>
      <c r="G12" s="38">
        <f t="shared" si="0"/>
        <v>1.4132997640812519</v>
      </c>
      <c r="H12" s="38">
        <f t="shared" si="1"/>
        <v>-0.6020599913279624</v>
      </c>
      <c r="I12" s="38"/>
      <c r="J12" s="38">
        <f t="shared" si="2"/>
        <v>3.2542429687054919</v>
      </c>
      <c r="K12" s="38">
        <f t="shared" si="3"/>
        <v>-1.3862943611198906</v>
      </c>
      <c r="M12" s="40">
        <v>8</v>
      </c>
      <c r="N12" s="40">
        <v>0.25</v>
      </c>
      <c r="O12" s="40"/>
      <c r="P12" s="40">
        <f t="shared" si="4"/>
        <v>0.90308998699194354</v>
      </c>
      <c r="Q12" s="40">
        <f t="shared" si="5"/>
        <v>-0.6020599913279624</v>
      </c>
      <c r="R12" s="40"/>
      <c r="S12" s="40">
        <f t="shared" si="6"/>
        <v>2.0794415416798357</v>
      </c>
      <c r="T12" s="40">
        <f t="shared" si="7"/>
        <v>-1.3862943611198906</v>
      </c>
    </row>
    <row r="13" spans="1:20" x14ac:dyDescent="0.25">
      <c r="A13" s="38">
        <v>24.2</v>
      </c>
      <c r="B13" s="38">
        <v>1.5249999999999999</v>
      </c>
      <c r="C13" s="38"/>
      <c r="D13" s="38">
        <v>24.2</v>
      </c>
      <c r="E13" s="38">
        <v>1.5249999999999999</v>
      </c>
      <c r="F13" s="38"/>
      <c r="G13" s="38">
        <f t="shared" si="0"/>
        <v>1.3838153659804313</v>
      </c>
      <c r="H13" s="38">
        <f t="shared" si="1"/>
        <v>0.18326984368280461</v>
      </c>
      <c r="I13" s="38"/>
      <c r="J13" s="38">
        <f t="shared" si="2"/>
        <v>3.1863526331626408</v>
      </c>
      <c r="K13" s="38">
        <f t="shared" si="3"/>
        <v>0.42199441005937488</v>
      </c>
      <c r="M13" s="40">
        <v>10.7</v>
      </c>
      <c r="N13" s="40">
        <v>1.5249999999999999</v>
      </c>
      <c r="O13" s="40"/>
      <c r="P13" s="40">
        <f t="shared" si="4"/>
        <v>1.0293837776852097</v>
      </c>
      <c r="Q13" s="40">
        <f t="shared" si="5"/>
        <v>0.18326984368280461</v>
      </c>
      <c r="R13" s="40"/>
      <c r="S13" s="40">
        <f t="shared" si="6"/>
        <v>2.3702437414678603</v>
      </c>
      <c r="T13" s="40">
        <f t="shared" si="7"/>
        <v>0.42199441005937488</v>
      </c>
    </row>
    <row r="14" spans="1:20" x14ac:dyDescent="0.25">
      <c r="A14" s="38">
        <v>37.299999999999997</v>
      </c>
      <c r="B14" s="38">
        <v>1.5249999999999999</v>
      </c>
      <c r="C14" s="38"/>
      <c r="D14" s="38">
        <v>37.299999999999997</v>
      </c>
      <c r="E14" s="38">
        <v>1.5249999999999999</v>
      </c>
      <c r="F14" s="38"/>
      <c r="G14" s="38">
        <f t="shared" si="0"/>
        <v>1.5717088318086876</v>
      </c>
      <c r="H14" s="38">
        <f t="shared" si="1"/>
        <v>0.18326984368280461</v>
      </c>
      <c r="I14" s="38"/>
      <c r="J14" s="38">
        <f t="shared" si="2"/>
        <v>3.6189933266497696</v>
      </c>
      <c r="K14" s="38">
        <f t="shared" si="3"/>
        <v>0.42199441005937488</v>
      </c>
      <c r="M14" s="40">
        <v>11.1</v>
      </c>
      <c r="N14" s="40">
        <v>1.5249999999999999</v>
      </c>
      <c r="O14" s="40"/>
      <c r="P14" s="40">
        <f t="shared" si="4"/>
        <v>1.0453229787866574</v>
      </c>
      <c r="Q14" s="40">
        <f t="shared" si="5"/>
        <v>0.18326984368280461</v>
      </c>
      <c r="R14" s="40"/>
      <c r="S14" s="40">
        <f t="shared" si="6"/>
        <v>2.4069451083182885</v>
      </c>
      <c r="T14" s="40">
        <f t="shared" si="7"/>
        <v>0.42199441005937488</v>
      </c>
    </row>
    <row r="15" spans="1:20" x14ac:dyDescent="0.25">
      <c r="A15" s="38">
        <v>20.399999999999999</v>
      </c>
      <c r="B15" s="38">
        <v>0.83499999999999996</v>
      </c>
      <c r="C15" s="38"/>
      <c r="D15" s="38">
        <v>20.399999999999999</v>
      </c>
      <c r="E15" s="38">
        <v>0.83499999999999996</v>
      </c>
      <c r="F15" s="38"/>
      <c r="G15" s="38">
        <f t="shared" si="0"/>
        <v>1.3096301674258988</v>
      </c>
      <c r="H15" s="38">
        <f t="shared" si="1"/>
        <v>-7.8313524516397934E-2</v>
      </c>
      <c r="I15" s="38"/>
      <c r="J15" s="38">
        <f t="shared" si="2"/>
        <v>3.0155349008501706</v>
      </c>
      <c r="K15" s="38">
        <f t="shared" si="3"/>
        <v>-0.18032355413128162</v>
      </c>
      <c r="M15" s="40">
        <v>13.7</v>
      </c>
      <c r="N15" s="40">
        <v>0.83499999999999996</v>
      </c>
      <c r="O15" s="40"/>
      <c r="P15" s="40">
        <f t="shared" si="4"/>
        <v>1.1367205671564067</v>
      </c>
      <c r="Q15" s="40">
        <f t="shared" si="5"/>
        <v>-7.8313524516397934E-2</v>
      </c>
      <c r="R15" s="40"/>
      <c r="S15" s="40">
        <f t="shared" si="6"/>
        <v>2.6173958328340792</v>
      </c>
      <c r="T15" s="40">
        <f t="shared" si="7"/>
        <v>-0.18032355413128162</v>
      </c>
    </row>
    <row r="16" spans="1:20" x14ac:dyDescent="0.25">
      <c r="A16" s="38">
        <v>26.9</v>
      </c>
      <c r="B16" s="38">
        <v>0.745</v>
      </c>
      <c r="C16" s="38"/>
      <c r="D16" s="38">
        <v>26.9</v>
      </c>
      <c r="E16" s="38">
        <v>0.745</v>
      </c>
      <c r="F16" s="38"/>
      <c r="G16" s="38">
        <f t="shared" si="0"/>
        <v>1.4297522800024081</v>
      </c>
      <c r="H16" s="38">
        <f t="shared" si="1"/>
        <v>-0.12784372725170717</v>
      </c>
      <c r="I16" s="38"/>
      <c r="J16" s="38">
        <f t="shared" si="2"/>
        <v>3.2921262866077932</v>
      </c>
      <c r="K16" s="38">
        <f t="shared" si="3"/>
        <v>-0.29437106060257756</v>
      </c>
      <c r="M16" s="40">
        <v>8.9</v>
      </c>
      <c r="N16" s="40">
        <v>0.745</v>
      </c>
      <c r="O16" s="40"/>
      <c r="P16" s="40">
        <f t="shared" si="4"/>
        <v>0.9493900066449128</v>
      </c>
      <c r="Q16" s="40">
        <f t="shared" si="5"/>
        <v>-0.12784372725170717</v>
      </c>
      <c r="R16" s="40"/>
      <c r="S16" s="40">
        <f t="shared" si="6"/>
        <v>2.1860512767380942</v>
      </c>
      <c r="T16" s="40">
        <f t="shared" si="7"/>
        <v>-0.29437106060257756</v>
      </c>
    </row>
    <row r="17" spans="1:20" x14ac:dyDescent="0.25">
      <c r="A17" s="38">
        <v>23.2</v>
      </c>
      <c r="B17" s="38">
        <v>1.835</v>
      </c>
      <c r="C17" s="38"/>
      <c r="D17" s="38">
        <v>23.2</v>
      </c>
      <c r="E17" s="38">
        <v>1.835</v>
      </c>
      <c r="F17" s="38"/>
      <c r="G17" s="38">
        <f t="shared" si="0"/>
        <v>1.3654879848908996</v>
      </c>
      <c r="H17" s="38">
        <f t="shared" si="1"/>
        <v>0.26363606858810812</v>
      </c>
      <c r="I17" s="38"/>
      <c r="J17" s="38">
        <f t="shared" si="2"/>
        <v>3.1441522786722644</v>
      </c>
      <c r="K17" s="38">
        <f t="shared" si="3"/>
        <v>0.60704448150653356</v>
      </c>
      <c r="M17" s="40">
        <v>5.8</v>
      </c>
      <c r="N17" s="40">
        <v>1.835</v>
      </c>
      <c r="O17" s="40"/>
      <c r="P17" s="40">
        <f t="shared" si="4"/>
        <v>0.76342799356293722</v>
      </c>
      <c r="Q17" s="40">
        <f t="shared" si="5"/>
        <v>0.26363606858810812</v>
      </c>
      <c r="R17" s="40"/>
      <c r="S17" s="40">
        <f t="shared" si="6"/>
        <v>1.7578579175523736</v>
      </c>
      <c r="T17" s="40">
        <f t="shared" si="7"/>
        <v>0.60704448150653356</v>
      </c>
    </row>
    <row r="18" spans="1:20" x14ac:dyDescent="0.25">
      <c r="A18" s="38">
        <v>13.6</v>
      </c>
      <c r="B18" s="38">
        <v>2.16</v>
      </c>
      <c r="C18" s="38"/>
      <c r="D18" s="38">
        <v>13.6</v>
      </c>
      <c r="E18" s="38">
        <v>2.16</v>
      </c>
      <c r="F18" s="38"/>
      <c r="G18" s="38">
        <f t="shared" si="0"/>
        <v>1.1335389083702174</v>
      </c>
      <c r="H18" s="38">
        <f t="shared" si="1"/>
        <v>0.3344537511509309</v>
      </c>
      <c r="I18" s="38"/>
      <c r="J18" s="38">
        <f t="shared" si="2"/>
        <v>2.6100697927420065</v>
      </c>
      <c r="K18" s="38">
        <f t="shared" si="3"/>
        <v>0.77010822169607374</v>
      </c>
      <c r="M18" s="40">
        <v>6.8</v>
      </c>
      <c r="N18" s="40">
        <v>2.16</v>
      </c>
      <c r="O18" s="40"/>
      <c r="P18" s="40">
        <f t="shared" si="4"/>
        <v>0.83250891270623628</v>
      </c>
      <c r="Q18" s="40">
        <f t="shared" si="5"/>
        <v>0.3344537511509309</v>
      </c>
      <c r="R18" s="40"/>
      <c r="S18" s="40">
        <f t="shared" si="6"/>
        <v>1.9169226121820611</v>
      </c>
      <c r="T18" s="40">
        <f t="shared" si="7"/>
        <v>0.77010822169607374</v>
      </c>
    </row>
  </sheetData>
  <conditionalFormatting sqref="G1:H1 J1:K1">
    <cfRule type="duplicateValues" dxfId="4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"/>
  <sheetViews>
    <sheetView zoomScaleNormal="100" workbookViewId="0">
      <selection activeCell="J7" sqref="J7"/>
    </sheetView>
  </sheetViews>
  <sheetFormatPr baseColWidth="10" defaultRowHeight="15" x14ac:dyDescent="0.25"/>
  <cols>
    <col min="1" max="1" width="33.28515625" bestFit="1" customWidth="1"/>
    <col min="2" max="2" width="15.42578125" customWidth="1"/>
    <col min="3" max="3" width="20.5703125" customWidth="1"/>
    <col min="4" max="4" width="18.28515625" customWidth="1"/>
    <col min="5" max="6" width="14.5703125" customWidth="1"/>
    <col min="7" max="8" width="13.42578125" customWidth="1"/>
    <col min="9" max="10" width="13.7109375" customWidth="1"/>
    <col min="11" max="11" width="13.140625" customWidth="1"/>
    <col min="12" max="12" width="14.5703125" customWidth="1"/>
    <col min="13" max="13" width="11.42578125" customWidth="1"/>
    <col min="14" max="15" width="12.140625" customWidth="1"/>
  </cols>
  <sheetData>
    <row r="1" spans="1:17" x14ac:dyDescent="0.25">
      <c r="A1" s="17"/>
      <c r="B1" s="55" t="s">
        <v>0</v>
      </c>
      <c r="C1" s="55"/>
      <c r="D1" s="55"/>
      <c r="E1" s="55"/>
      <c r="F1" s="55"/>
      <c r="G1" s="56" t="s">
        <v>9</v>
      </c>
      <c r="H1" s="56"/>
      <c r="I1" s="57"/>
      <c r="J1" s="57"/>
      <c r="K1" s="57"/>
      <c r="L1" s="58" t="s">
        <v>1</v>
      </c>
      <c r="M1" s="59"/>
      <c r="N1" s="59"/>
      <c r="O1" s="59"/>
      <c r="P1" s="59"/>
      <c r="Q1" s="60"/>
    </row>
    <row r="2" spans="1:17" s="18" customFormat="1" x14ac:dyDescent="0.25">
      <c r="A2" s="29" t="s">
        <v>7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26" t="s">
        <v>8</v>
      </c>
      <c r="H2" s="26" t="s">
        <v>10</v>
      </c>
      <c r="I2" s="26" t="s">
        <v>63</v>
      </c>
      <c r="J2" s="26" t="s">
        <v>11</v>
      </c>
      <c r="K2" s="26" t="s">
        <v>64</v>
      </c>
      <c r="L2" s="27" t="s">
        <v>60</v>
      </c>
      <c r="M2" s="27" t="s">
        <v>34</v>
      </c>
      <c r="N2" s="27" t="s">
        <v>61</v>
      </c>
      <c r="O2" s="27" t="s">
        <v>36</v>
      </c>
      <c r="P2" s="27" t="s">
        <v>62</v>
      </c>
      <c r="Q2" s="28" t="s">
        <v>38</v>
      </c>
    </row>
    <row r="3" spans="1:17" x14ac:dyDescent="0.25">
      <c r="A3" s="19" t="s">
        <v>41</v>
      </c>
      <c r="B3" s="6">
        <v>446.2</v>
      </c>
      <c r="C3" s="6">
        <v>15.9</v>
      </c>
      <c r="D3" s="6">
        <v>134.63</v>
      </c>
      <c r="E3" s="6">
        <v>7.2</v>
      </c>
      <c r="F3" s="6">
        <v>0</v>
      </c>
      <c r="G3" s="7">
        <v>49</v>
      </c>
      <c r="H3" s="7">
        <v>30</v>
      </c>
      <c r="I3" s="7">
        <f>LN(Tabla12[[#This Row],[LF (0.04-0.2)]])</f>
        <v>3.4011973816621555</v>
      </c>
      <c r="J3" s="7">
        <v>11</v>
      </c>
      <c r="K3" s="7">
        <f>LN(Tabla12[[#This Row],[HF (0.2-1.5)]])</f>
        <v>2.3978952727983707</v>
      </c>
      <c r="L3" s="8">
        <v>1.2915000000000001</v>
      </c>
      <c r="M3" s="8">
        <v>1.1134999999999999</v>
      </c>
      <c r="N3" s="3">
        <v>0.62290000000000001</v>
      </c>
      <c r="O3" s="3">
        <v>0.82420000000000004</v>
      </c>
      <c r="P3" s="3">
        <v>0.45650000000000002</v>
      </c>
      <c r="Q3" s="20">
        <v>0.41570000000000001</v>
      </c>
    </row>
    <row r="4" spans="1:17" x14ac:dyDescent="0.25">
      <c r="A4" s="19" t="s">
        <v>51</v>
      </c>
      <c r="B4" s="6">
        <v>453.2</v>
      </c>
      <c r="C4" s="6">
        <v>5.4</v>
      </c>
      <c r="D4" s="6">
        <v>132.41999999999999</v>
      </c>
      <c r="E4" s="6">
        <v>4.5999999999999996</v>
      </c>
      <c r="F4" s="6">
        <v>0</v>
      </c>
      <c r="G4" s="7">
        <v>9</v>
      </c>
      <c r="H4" s="7">
        <v>8</v>
      </c>
      <c r="I4" s="7">
        <f>LN(Tabla12[[#This Row],[LF (0.04-0.2)]])</f>
        <v>2.0794415416798357</v>
      </c>
      <c r="J4" s="7">
        <v>8</v>
      </c>
      <c r="K4" s="7">
        <f>LN(Tabla12[[#This Row],[HF (0.2-1.5)]])</f>
        <v>2.0794415416798357</v>
      </c>
      <c r="L4" s="8">
        <v>0.97819999999999996</v>
      </c>
      <c r="M4" s="8">
        <v>0.86829999999999996</v>
      </c>
      <c r="N4" s="3">
        <v>0.36520000000000002</v>
      </c>
      <c r="O4" s="3">
        <v>0.31219999999999998</v>
      </c>
      <c r="P4" s="3">
        <v>0.1138</v>
      </c>
      <c r="Q4" s="20">
        <v>0.03</v>
      </c>
    </row>
    <row r="5" spans="1:17" x14ac:dyDescent="0.25">
      <c r="A5" s="19" t="s">
        <v>43</v>
      </c>
      <c r="B5" s="6">
        <v>416.6</v>
      </c>
      <c r="C5" s="6">
        <v>5.8</v>
      </c>
      <c r="D5" s="6">
        <v>144.05000000000001</v>
      </c>
      <c r="E5" s="6">
        <v>3.5</v>
      </c>
      <c r="F5" s="6">
        <v>0</v>
      </c>
      <c r="G5" s="7">
        <v>21</v>
      </c>
      <c r="H5" s="7">
        <v>20</v>
      </c>
      <c r="I5" s="7">
        <f>LN(Tabla12[[#This Row],[LF (0.04-0.2)]])</f>
        <v>2.9957322735539909</v>
      </c>
      <c r="J5" s="7">
        <v>4</v>
      </c>
      <c r="K5" s="7">
        <f>LN(Tabla12[[#This Row],[HF (0.2-1.5)]])</f>
        <v>1.3862943611198906</v>
      </c>
      <c r="L5" s="8">
        <v>1.0688</v>
      </c>
      <c r="M5" s="8">
        <v>1.2547999999999999</v>
      </c>
      <c r="N5" s="3">
        <v>0.77149999999999996</v>
      </c>
      <c r="O5" s="3">
        <v>0.27900000000000003</v>
      </c>
      <c r="P5" s="3">
        <v>0.18959999999999999</v>
      </c>
      <c r="Q5" s="20">
        <v>0.1023</v>
      </c>
    </row>
    <row r="6" spans="1:17" x14ac:dyDescent="0.25">
      <c r="A6" s="19" t="s">
        <v>59</v>
      </c>
      <c r="B6" s="6">
        <v>404.4</v>
      </c>
      <c r="C6" s="6">
        <v>7.7</v>
      </c>
      <c r="D6" s="6">
        <v>148.43</v>
      </c>
      <c r="E6" s="6">
        <v>5.3</v>
      </c>
      <c r="F6" s="6">
        <v>0</v>
      </c>
      <c r="G6" s="7">
        <v>18</v>
      </c>
      <c r="H6" s="7">
        <v>56</v>
      </c>
      <c r="I6" s="7">
        <f>LN(Tabla12[[#This Row],[LF (0.04-0.2)]])</f>
        <v>4.0253516907351496</v>
      </c>
      <c r="J6" s="7">
        <v>18</v>
      </c>
      <c r="K6" s="7">
        <f>LN(Tabla12[[#This Row],[HF (0.2-1.5)]])</f>
        <v>2.8903717578961645</v>
      </c>
      <c r="L6" s="8">
        <v>1.3055000000000001</v>
      </c>
      <c r="M6" s="8">
        <v>1.2633000000000001</v>
      </c>
      <c r="N6" s="3">
        <v>0.63929999999999998</v>
      </c>
      <c r="O6" s="3">
        <v>0.58709999999999996</v>
      </c>
      <c r="P6" s="3">
        <v>0.28410000000000002</v>
      </c>
      <c r="Q6" s="20">
        <v>0.3422</v>
      </c>
    </row>
    <row r="7" spans="1:17" x14ac:dyDescent="0.25">
      <c r="A7" s="19" t="s">
        <v>53</v>
      </c>
      <c r="B7" s="6">
        <v>427.7</v>
      </c>
      <c r="C7" s="6">
        <v>35.200000000000003</v>
      </c>
      <c r="D7" s="6">
        <v>141.26</v>
      </c>
      <c r="E7" s="6">
        <v>10.9</v>
      </c>
      <c r="F7" s="6">
        <v>1.4</v>
      </c>
      <c r="G7" s="7">
        <v>1099</v>
      </c>
      <c r="H7" s="7">
        <v>221</v>
      </c>
      <c r="I7" s="7">
        <f>LN(Tabla12[[#This Row],[LF (0.04-0.2)]])</f>
        <v>5.3981627015177525</v>
      </c>
      <c r="J7" s="7">
        <v>36</v>
      </c>
      <c r="K7" s="7">
        <f>LN(Tabla12[[#This Row],[HF (0.2-1.5)]])</f>
        <v>3.5835189384561099</v>
      </c>
      <c r="L7" s="8">
        <v>1.4593</v>
      </c>
      <c r="M7" s="8">
        <v>1.3382000000000001</v>
      </c>
      <c r="N7" s="3">
        <v>0.88039999999999996</v>
      </c>
      <c r="O7" s="3">
        <v>0.379</v>
      </c>
      <c r="P7" s="3">
        <v>0.76800000000000002</v>
      </c>
      <c r="Q7" s="20">
        <v>0.29930000000000001</v>
      </c>
    </row>
    <row r="8" spans="1:17" x14ac:dyDescent="0.25">
      <c r="A8" s="19" t="s">
        <v>40</v>
      </c>
      <c r="B8" s="6">
        <v>429.4</v>
      </c>
      <c r="C8" s="6">
        <v>7.8</v>
      </c>
      <c r="D8" s="6">
        <v>139.78</v>
      </c>
      <c r="E8" s="6">
        <v>3.7</v>
      </c>
      <c r="F8" s="6">
        <v>0</v>
      </c>
      <c r="G8" s="7">
        <v>13</v>
      </c>
      <c r="H8" s="7">
        <v>18</v>
      </c>
      <c r="I8" s="7">
        <f>LN(Tabla12[[#This Row],[LF (0.04-0.2)]])</f>
        <v>2.8903717578961645</v>
      </c>
      <c r="J8" s="7">
        <v>6</v>
      </c>
      <c r="K8" s="7">
        <f>LN(Tabla12[[#This Row],[HF (0.2-1.5)]])</f>
        <v>1.791759469228055</v>
      </c>
      <c r="L8" s="8">
        <v>1.5357000000000001</v>
      </c>
      <c r="M8" s="8">
        <v>1.262</v>
      </c>
      <c r="N8" s="3">
        <v>0.74809999999999999</v>
      </c>
      <c r="O8" s="3">
        <v>0.54559999999999997</v>
      </c>
      <c r="P8" s="3">
        <v>0.54420000000000002</v>
      </c>
      <c r="Q8" s="20">
        <v>0.17299999999999999</v>
      </c>
    </row>
    <row r="9" spans="1:17" x14ac:dyDescent="0.25">
      <c r="A9" s="19" t="s">
        <v>45</v>
      </c>
      <c r="B9" s="6">
        <v>469.2</v>
      </c>
      <c r="C9" s="6">
        <v>6.1</v>
      </c>
      <c r="D9" s="6">
        <v>127.89</v>
      </c>
      <c r="E9" s="6">
        <v>4.0999999999999996</v>
      </c>
      <c r="F9" s="6">
        <v>0</v>
      </c>
      <c r="G9" s="7">
        <v>7</v>
      </c>
      <c r="H9" s="7">
        <v>8</v>
      </c>
      <c r="I9" s="7">
        <f>LN(Tabla12[[#This Row],[LF (0.04-0.2)]])</f>
        <v>2.0794415416798357</v>
      </c>
      <c r="J9" s="7">
        <v>7</v>
      </c>
      <c r="K9" s="7">
        <f>LN(Tabla12[[#This Row],[HF (0.2-1.5)]])</f>
        <v>1.9459101490553132</v>
      </c>
      <c r="L9" s="8">
        <v>1.2111000000000001</v>
      </c>
      <c r="M9" s="8">
        <v>1.1573</v>
      </c>
      <c r="N9" s="3">
        <v>0.49199999999999999</v>
      </c>
      <c r="O9" s="3">
        <v>0.60019999999999996</v>
      </c>
      <c r="P9" s="3">
        <v>0.34370000000000001</v>
      </c>
      <c r="Q9" s="20">
        <v>0.58050000000000002</v>
      </c>
    </row>
    <row r="10" spans="1:17" x14ac:dyDescent="0.25">
      <c r="A10" s="19" t="s">
        <v>48</v>
      </c>
      <c r="B10" s="6">
        <v>414.3</v>
      </c>
      <c r="C10" s="6">
        <v>6</v>
      </c>
      <c r="D10" s="6">
        <v>144.85</v>
      </c>
      <c r="E10" s="6">
        <v>4.0999999999999996</v>
      </c>
      <c r="F10" s="6">
        <v>0</v>
      </c>
      <c r="G10" s="7">
        <v>4</v>
      </c>
      <c r="H10" s="7">
        <v>15</v>
      </c>
      <c r="I10" s="7">
        <f>LN(Tabla12[[#This Row],[LF (0.04-0.2)]])</f>
        <v>2.7080502011022101</v>
      </c>
      <c r="J10" s="7">
        <v>4</v>
      </c>
      <c r="K10" s="7">
        <f>LN(Tabla12[[#This Row],[HF (0.2-1.5)]])</f>
        <v>1.3862943611198906</v>
      </c>
      <c r="L10" s="8">
        <v>1.0619000000000001</v>
      </c>
      <c r="M10" s="8">
        <v>1.1487000000000001</v>
      </c>
      <c r="N10" s="3">
        <v>0.79049999999999998</v>
      </c>
      <c r="O10" s="3">
        <v>1.0564</v>
      </c>
      <c r="P10" s="3">
        <v>0.42059999999999997</v>
      </c>
      <c r="Q10" s="20">
        <v>0.47749999999999998</v>
      </c>
    </row>
    <row r="11" spans="1:17" x14ac:dyDescent="0.25">
      <c r="A11" s="19" t="s">
        <v>49</v>
      </c>
      <c r="B11" s="6">
        <v>448.3</v>
      </c>
      <c r="C11" s="6">
        <v>4.3</v>
      </c>
      <c r="D11" s="6">
        <v>133.85</v>
      </c>
      <c r="E11" s="6">
        <v>3.7</v>
      </c>
      <c r="F11" s="6">
        <v>0</v>
      </c>
      <c r="G11" s="7">
        <v>5</v>
      </c>
      <c r="H11" s="7">
        <v>12</v>
      </c>
      <c r="I11" s="7">
        <f>LN(Tabla12[[#This Row],[LF (0.04-0.2)]])</f>
        <v>2.4849066497880004</v>
      </c>
      <c r="J11" s="7">
        <v>5</v>
      </c>
      <c r="K11" s="7">
        <f>LN(Tabla12[[#This Row],[HF (0.2-1.5)]])</f>
        <v>1.6094379124341003</v>
      </c>
      <c r="L11" s="8">
        <v>1.0703</v>
      </c>
      <c r="M11" s="8">
        <v>1.3080000000000001</v>
      </c>
      <c r="N11" s="3">
        <v>0.22639999999999999</v>
      </c>
      <c r="O11" s="3">
        <v>0.19139999999999999</v>
      </c>
      <c r="P11" s="3">
        <v>0.1993</v>
      </c>
      <c r="Q11" s="20">
        <v>8.6400000000000005E-2</v>
      </c>
    </row>
    <row r="12" spans="1:17" x14ac:dyDescent="0.25">
      <c r="A12" s="19" t="s">
        <v>54</v>
      </c>
      <c r="B12" s="6">
        <v>432.3</v>
      </c>
      <c r="C12" s="6">
        <v>23.6</v>
      </c>
      <c r="D12" s="6">
        <v>139.21</v>
      </c>
      <c r="E12" s="6">
        <v>14.3</v>
      </c>
      <c r="F12" s="6">
        <v>1.8</v>
      </c>
      <c r="G12" s="7">
        <v>207</v>
      </c>
      <c r="H12" s="7">
        <v>169</v>
      </c>
      <c r="I12" s="7">
        <f>LN(Tabla12[[#This Row],[LF (0.04-0.2)]])</f>
        <v>5.1298987149230735</v>
      </c>
      <c r="J12" s="7">
        <v>53</v>
      </c>
      <c r="K12" s="7">
        <f>LN(Tabla12[[#This Row],[HF (0.2-1.5)]])</f>
        <v>3.970291913552122</v>
      </c>
      <c r="L12" s="8">
        <v>1.1760999999999999</v>
      </c>
      <c r="M12" s="8">
        <v>0.58899999999999997</v>
      </c>
      <c r="N12" s="3">
        <v>0.433</v>
      </c>
      <c r="O12" s="3">
        <v>0.41460000000000002</v>
      </c>
      <c r="P12" s="3">
        <v>0.49590000000000001</v>
      </c>
      <c r="Q12" s="20">
        <v>0.46250000000000002</v>
      </c>
    </row>
    <row r="13" spans="1:17" x14ac:dyDescent="0.25">
      <c r="A13" s="19" t="s">
        <v>50</v>
      </c>
      <c r="B13" s="6">
        <v>474.5</v>
      </c>
      <c r="C13" s="6">
        <v>17.399999999999999</v>
      </c>
      <c r="D13" s="6">
        <v>126.61</v>
      </c>
      <c r="E13" s="6">
        <v>8.6</v>
      </c>
      <c r="F13" s="6">
        <v>0</v>
      </c>
      <c r="G13" s="7">
        <v>176</v>
      </c>
      <c r="H13" s="7">
        <v>104</v>
      </c>
      <c r="I13" s="7">
        <f>LN(Tabla12[[#This Row],[LF (0.04-0.2)]])</f>
        <v>4.6443908991413725</v>
      </c>
      <c r="J13" s="7">
        <v>36</v>
      </c>
      <c r="K13" s="7">
        <f>LN(Tabla12[[#This Row],[HF (0.2-1.5)]])</f>
        <v>3.5835189384561099</v>
      </c>
      <c r="L13" s="8">
        <v>1.6377999999999999</v>
      </c>
      <c r="M13" s="8">
        <v>0.7792</v>
      </c>
      <c r="N13" s="3">
        <v>0.50749999999999995</v>
      </c>
      <c r="O13" s="3">
        <v>0.50780000000000003</v>
      </c>
      <c r="P13" s="3">
        <v>0.5554</v>
      </c>
      <c r="Q13" s="20">
        <v>0.33489999999999998</v>
      </c>
    </row>
    <row r="14" spans="1:17" x14ac:dyDescent="0.25">
      <c r="A14" s="19" t="s">
        <v>47</v>
      </c>
      <c r="B14" s="6">
        <v>442.5</v>
      </c>
      <c r="C14" s="6">
        <v>5.8</v>
      </c>
      <c r="D14" s="6">
        <v>135.62</v>
      </c>
      <c r="E14" s="6">
        <v>3.2</v>
      </c>
      <c r="F14" s="6">
        <v>0</v>
      </c>
      <c r="G14" s="7">
        <v>9</v>
      </c>
      <c r="H14" s="7">
        <v>28</v>
      </c>
      <c r="I14" s="7">
        <f>LN(Tabla12[[#This Row],[LF (0.04-0.2)]])</f>
        <v>3.3322045101752038</v>
      </c>
      <c r="J14" s="7">
        <v>3</v>
      </c>
      <c r="K14" s="7">
        <f>LN(Tabla12[[#This Row],[HF (0.2-1.5)]])</f>
        <v>1.0986122886681098</v>
      </c>
      <c r="L14" s="8">
        <v>1.1829000000000001</v>
      </c>
      <c r="M14" s="8">
        <v>1.2089000000000001</v>
      </c>
      <c r="N14" s="3">
        <v>0.16270000000000001</v>
      </c>
      <c r="O14" s="3">
        <v>0.4173</v>
      </c>
      <c r="P14" s="3">
        <v>0.54279999999999995</v>
      </c>
      <c r="Q14" s="20">
        <v>0.32</v>
      </c>
    </row>
    <row r="15" spans="1:17" x14ac:dyDescent="0.25">
      <c r="A15" s="19" t="s">
        <v>44</v>
      </c>
      <c r="B15" s="6">
        <v>410.9</v>
      </c>
      <c r="C15" s="6">
        <v>10.1</v>
      </c>
      <c r="D15" s="6">
        <v>146.1</v>
      </c>
      <c r="E15" s="6">
        <v>6</v>
      </c>
      <c r="F15" s="6">
        <v>0</v>
      </c>
      <c r="G15" s="7">
        <v>17</v>
      </c>
      <c r="H15" s="7">
        <v>87</v>
      </c>
      <c r="I15" s="7">
        <f>LN(Tabla12[[#This Row],[LF (0.04-0.2)]])</f>
        <v>4.4659081186545837</v>
      </c>
      <c r="J15" s="7">
        <v>23</v>
      </c>
      <c r="K15" s="7">
        <f>LN(Tabla12[[#This Row],[HF (0.2-1.5)]])</f>
        <v>3.1354942159291497</v>
      </c>
      <c r="L15" s="8">
        <v>1.3603000000000001</v>
      </c>
      <c r="M15" s="8">
        <v>1.2275</v>
      </c>
      <c r="N15" s="3">
        <v>0.84660000000000002</v>
      </c>
      <c r="O15" s="3">
        <v>0.13519999999999999</v>
      </c>
      <c r="P15" s="3">
        <v>0.60799999999999998</v>
      </c>
      <c r="Q15" s="20">
        <v>0.4259</v>
      </c>
    </row>
    <row r="16" spans="1:17" x14ac:dyDescent="0.25">
      <c r="A16" s="19" t="s">
        <v>52</v>
      </c>
      <c r="B16" s="6">
        <v>463.3</v>
      </c>
      <c r="C16" s="6">
        <v>19.3</v>
      </c>
      <c r="D16" s="6">
        <v>129.72999999999999</v>
      </c>
      <c r="E16" s="6">
        <v>15.1</v>
      </c>
      <c r="F16" s="6">
        <v>1.9</v>
      </c>
      <c r="G16" s="7">
        <v>145</v>
      </c>
      <c r="H16" s="7">
        <v>157</v>
      </c>
      <c r="I16" s="7">
        <f>LN(Tabla12[[#This Row],[LF (0.04-0.2)]])</f>
        <v>5.0562458053483077</v>
      </c>
      <c r="J16" s="7">
        <v>205</v>
      </c>
      <c r="K16" s="7">
        <f>LN(Tabla12[[#This Row],[HF (0.2-1.5)]])</f>
        <v>5.3230099791384085</v>
      </c>
      <c r="L16" s="8">
        <v>1.1222000000000001</v>
      </c>
      <c r="M16" s="8">
        <v>0.86029999999999995</v>
      </c>
      <c r="N16" s="3">
        <v>0.75390000000000001</v>
      </c>
      <c r="O16" s="3">
        <v>0.3236</v>
      </c>
      <c r="P16" s="3">
        <v>0.41909999999999997</v>
      </c>
      <c r="Q16" s="20">
        <v>-2.18E-2</v>
      </c>
    </row>
    <row r="17" spans="1:17" x14ac:dyDescent="0.25">
      <c r="A17" s="19" t="s">
        <v>46</v>
      </c>
      <c r="B17" s="6">
        <v>449.5</v>
      </c>
      <c r="C17" s="6">
        <v>13.7</v>
      </c>
      <c r="D17" s="6">
        <v>133.6</v>
      </c>
      <c r="E17" s="6">
        <v>6.6</v>
      </c>
      <c r="F17" s="6">
        <v>0</v>
      </c>
      <c r="G17" s="7">
        <v>71</v>
      </c>
      <c r="H17" s="7">
        <v>151</v>
      </c>
      <c r="I17" s="7">
        <f>LN(Tabla12[[#This Row],[LF (0.04-0.2)]])</f>
        <v>5.0172798368149243</v>
      </c>
      <c r="J17" s="7">
        <v>26</v>
      </c>
      <c r="K17" s="7">
        <f>LN(Tabla12[[#This Row],[HF (0.2-1.5)]])</f>
        <v>3.2580965380214821</v>
      </c>
      <c r="L17" s="8">
        <v>1.4498</v>
      </c>
      <c r="M17" s="8">
        <v>1.1404000000000001</v>
      </c>
      <c r="N17" s="3">
        <v>0.35880000000000001</v>
      </c>
      <c r="O17" s="3">
        <v>0.5968</v>
      </c>
      <c r="P17" s="3">
        <v>0.55010000000000003</v>
      </c>
      <c r="Q17" s="20">
        <v>0.45660000000000001</v>
      </c>
    </row>
    <row r="18" spans="1:17" x14ac:dyDescent="0.25">
      <c r="A18" s="19" t="s">
        <v>42</v>
      </c>
      <c r="B18" s="6">
        <v>417.8</v>
      </c>
      <c r="C18" s="6">
        <v>3.5</v>
      </c>
      <c r="D18" s="6">
        <v>143.61000000000001</v>
      </c>
      <c r="E18" s="6">
        <v>3.1</v>
      </c>
      <c r="F18" s="6">
        <v>0</v>
      </c>
      <c r="G18" s="7">
        <v>2</v>
      </c>
      <c r="H18" s="7">
        <v>6</v>
      </c>
      <c r="I18" s="7">
        <f>LN(Tabla12[[#This Row],[LF (0.04-0.2)]])</f>
        <v>1.791759469228055</v>
      </c>
      <c r="J18" s="7">
        <v>2</v>
      </c>
      <c r="K18" s="7">
        <f>LN(Tabla12[[#This Row],[HF (0.2-1.5)]])</f>
        <v>0.69314718055994529</v>
      </c>
      <c r="L18" s="8">
        <v>0.9657</v>
      </c>
      <c r="M18" s="8">
        <v>0.7339</v>
      </c>
      <c r="N18" s="3">
        <v>0.43730000000000002</v>
      </c>
      <c r="O18" s="3">
        <v>0.78349999999999997</v>
      </c>
      <c r="P18" s="3">
        <v>0.3538</v>
      </c>
      <c r="Q18" s="20">
        <v>0.25119999999999998</v>
      </c>
    </row>
    <row r="19" spans="1:17" x14ac:dyDescent="0.25">
      <c r="A19" s="21" t="s">
        <v>55</v>
      </c>
      <c r="B19" s="31">
        <v>455.7</v>
      </c>
      <c r="C19" s="31">
        <v>15.2</v>
      </c>
      <c r="D19" s="31">
        <v>131.81</v>
      </c>
      <c r="E19" s="31">
        <v>6.8</v>
      </c>
      <c r="F19" s="31">
        <v>0</v>
      </c>
      <c r="G19" s="32">
        <v>143</v>
      </c>
      <c r="H19" s="32">
        <v>40</v>
      </c>
      <c r="I19" s="32">
        <f>LN(Tabla12[[#This Row],[LF (0.04-0.2)]])</f>
        <v>3.6888794541139363</v>
      </c>
      <c r="J19" s="32">
        <v>23</v>
      </c>
      <c r="K19" s="32">
        <f>LN(Tabla12[[#This Row],[HF (0.2-1.5)]])</f>
        <v>3.1354942159291497</v>
      </c>
      <c r="L19" s="33">
        <v>1.0845</v>
      </c>
      <c r="M19" s="33">
        <v>1.2924</v>
      </c>
      <c r="N19" s="24">
        <v>0.78669999999999995</v>
      </c>
      <c r="O19" s="24">
        <v>0.87109999999999999</v>
      </c>
      <c r="P19" s="24">
        <v>0.30270000000000002</v>
      </c>
      <c r="Q19" s="25">
        <v>0.35249999999999998</v>
      </c>
    </row>
  </sheetData>
  <mergeCells count="3">
    <mergeCell ref="B1:F1"/>
    <mergeCell ref="G1:K1"/>
    <mergeCell ref="L1:Q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9"/>
  <sheetViews>
    <sheetView zoomScaleNormal="100" workbookViewId="0">
      <selection activeCell="I2" sqref="I2:I19"/>
    </sheetView>
  </sheetViews>
  <sheetFormatPr baseColWidth="10" defaultRowHeight="15" x14ac:dyDescent="0.25"/>
  <cols>
    <col min="1" max="1" width="33.28515625" bestFit="1" customWidth="1"/>
    <col min="2" max="2" width="15.42578125" customWidth="1"/>
    <col min="3" max="3" width="20.5703125" customWidth="1"/>
    <col min="4" max="4" width="18.28515625" customWidth="1"/>
    <col min="5" max="5" width="13.85546875" customWidth="1"/>
    <col min="6" max="6" width="12.5703125" customWidth="1"/>
    <col min="7" max="7" width="13.42578125" customWidth="1"/>
    <col min="8" max="9" width="13.7109375" customWidth="1"/>
    <col min="10" max="11" width="13.140625" customWidth="1"/>
    <col min="12" max="13" width="11.42578125" customWidth="1"/>
    <col min="14" max="15" width="12.140625" customWidth="1"/>
  </cols>
  <sheetData>
    <row r="1" spans="1:17" x14ac:dyDescent="0.25">
      <c r="A1" s="17"/>
      <c r="B1" s="55" t="s">
        <v>0</v>
      </c>
      <c r="C1" s="55"/>
      <c r="D1" s="55"/>
      <c r="E1" s="55"/>
      <c r="F1" s="55"/>
      <c r="G1" s="56" t="s">
        <v>9</v>
      </c>
      <c r="H1" s="57"/>
      <c r="I1" s="57"/>
      <c r="J1" s="57"/>
      <c r="K1" s="36"/>
      <c r="L1" s="58" t="s">
        <v>1</v>
      </c>
      <c r="M1" s="59"/>
      <c r="N1" s="59"/>
      <c r="O1" s="59"/>
      <c r="P1" s="59"/>
      <c r="Q1" s="60"/>
    </row>
    <row r="2" spans="1:17" s="18" customFormat="1" x14ac:dyDescent="0.25">
      <c r="A2" s="29" t="s">
        <v>7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26" t="s">
        <v>8</v>
      </c>
      <c r="H2" s="26" t="s">
        <v>10</v>
      </c>
      <c r="I2" s="26" t="s">
        <v>63</v>
      </c>
      <c r="J2" s="26" t="s">
        <v>11</v>
      </c>
      <c r="K2" s="26" t="s">
        <v>64</v>
      </c>
      <c r="L2" s="27" t="s">
        <v>60</v>
      </c>
      <c r="M2" s="27" t="s">
        <v>34</v>
      </c>
      <c r="N2" s="27" t="s">
        <v>61</v>
      </c>
      <c r="O2" s="27" t="s">
        <v>36</v>
      </c>
      <c r="P2" s="27" t="s">
        <v>62</v>
      </c>
      <c r="Q2" s="28" t="s">
        <v>38</v>
      </c>
    </row>
    <row r="3" spans="1:17" x14ac:dyDescent="0.25">
      <c r="A3" s="19" t="s">
        <v>41</v>
      </c>
      <c r="B3" s="1">
        <v>435</v>
      </c>
      <c r="C3" s="1">
        <v>6.8</v>
      </c>
      <c r="D3" s="1">
        <v>137.96</v>
      </c>
      <c r="E3" s="1">
        <v>5</v>
      </c>
      <c r="F3" s="1">
        <v>0</v>
      </c>
      <c r="G3" s="2">
        <v>23</v>
      </c>
      <c r="H3" s="2">
        <v>19</v>
      </c>
      <c r="I3" s="2">
        <f>LN(Tabla13[[#This Row],[LF (0.04-0.2)]])</f>
        <v>2.9444389791664403</v>
      </c>
      <c r="J3" s="2">
        <v>12</v>
      </c>
      <c r="K3" s="2">
        <f>LN(Tabla13[[#This Row],[HF (0.2-1.5)]])</f>
        <v>2.4849066497880004</v>
      </c>
      <c r="L3" s="3">
        <v>0.94220000000000004</v>
      </c>
      <c r="M3" s="3">
        <v>1.1652</v>
      </c>
      <c r="N3" s="3">
        <v>1.1294</v>
      </c>
      <c r="O3" s="3">
        <v>0.55089999999999995</v>
      </c>
      <c r="P3" s="3">
        <v>0.50449999999999995</v>
      </c>
      <c r="Q3" s="20">
        <v>0.2102</v>
      </c>
    </row>
    <row r="4" spans="1:17" x14ac:dyDescent="0.25">
      <c r="A4" s="19" t="s">
        <v>51</v>
      </c>
      <c r="B4" s="1">
        <v>456.1</v>
      </c>
      <c r="C4" s="1">
        <v>28.1</v>
      </c>
      <c r="D4" s="1">
        <v>131.97999999999999</v>
      </c>
      <c r="E4" s="1">
        <v>21.5</v>
      </c>
      <c r="F4" s="1">
        <v>4.3</v>
      </c>
      <c r="G4" s="2">
        <v>365</v>
      </c>
      <c r="H4" s="2">
        <v>690</v>
      </c>
      <c r="I4" s="2">
        <f>LN(Tabla13[[#This Row],[LF (0.04-0.2)]])</f>
        <v>6.5366915975913047</v>
      </c>
      <c r="J4" s="2">
        <v>469</v>
      </c>
      <c r="K4" s="2">
        <f>LN(Tabla13[[#This Row],[HF (0.2-1.5)]])</f>
        <v>6.1506027684462792</v>
      </c>
      <c r="L4" s="3">
        <v>1.1624000000000001</v>
      </c>
      <c r="M4" s="3">
        <v>0.95720000000000005</v>
      </c>
      <c r="N4" s="3">
        <v>0.81740000000000002</v>
      </c>
      <c r="O4" s="3">
        <v>0.47439999999999999</v>
      </c>
      <c r="P4" s="3">
        <v>0.34549999999999997</v>
      </c>
      <c r="Q4" s="20">
        <v>6.2E-2</v>
      </c>
    </row>
    <row r="5" spans="1:17" x14ac:dyDescent="0.25">
      <c r="A5" s="19" t="s">
        <v>43</v>
      </c>
      <c r="B5" s="1">
        <v>392.5</v>
      </c>
      <c r="C5" s="1">
        <v>15.5</v>
      </c>
      <c r="D5" s="1">
        <v>153.09</v>
      </c>
      <c r="E5" s="1">
        <v>7.1</v>
      </c>
      <c r="F5" s="4">
        <v>0</v>
      </c>
      <c r="G5" s="2">
        <v>102</v>
      </c>
      <c r="H5" s="2">
        <v>155</v>
      </c>
      <c r="I5" s="2">
        <f>LN(Tabla13[[#This Row],[LF (0.04-0.2)]])</f>
        <v>5.0434251169192468</v>
      </c>
      <c r="J5" s="2">
        <v>32</v>
      </c>
      <c r="K5" s="2">
        <f>LN(Tabla13[[#This Row],[HF (0.2-1.5)]])</f>
        <v>3.4657359027997265</v>
      </c>
      <c r="L5" s="3">
        <v>1.2625999999999999</v>
      </c>
      <c r="M5" s="3">
        <v>1.4689000000000001</v>
      </c>
      <c r="N5" s="3">
        <v>1.1240000000000001</v>
      </c>
      <c r="O5" s="3">
        <v>0.49080000000000001</v>
      </c>
      <c r="P5" s="3">
        <v>0.50770000000000004</v>
      </c>
      <c r="Q5" s="20">
        <v>0.70199999999999996</v>
      </c>
    </row>
    <row r="6" spans="1:17" x14ac:dyDescent="0.25">
      <c r="A6" s="19" t="s">
        <v>59</v>
      </c>
      <c r="B6" s="1">
        <v>414.9</v>
      </c>
      <c r="C6" s="1">
        <v>13.3</v>
      </c>
      <c r="D6" s="1">
        <v>144.75</v>
      </c>
      <c r="E6" s="1">
        <v>6.3</v>
      </c>
      <c r="F6" s="1">
        <v>0</v>
      </c>
      <c r="G6" s="2">
        <v>45</v>
      </c>
      <c r="H6" s="2">
        <v>13</v>
      </c>
      <c r="I6" s="2">
        <f>LN(Tabla13[[#This Row],[LF (0.04-0.2)]])</f>
        <v>2.5649493574615367</v>
      </c>
      <c r="J6" s="2">
        <v>17</v>
      </c>
      <c r="K6" s="2">
        <f>LN(Tabla13[[#This Row],[HF (0.2-1.5)]])</f>
        <v>2.8332133440562162</v>
      </c>
      <c r="L6" s="3">
        <v>1.2283999999999999</v>
      </c>
      <c r="M6" s="3">
        <v>1.992</v>
      </c>
      <c r="N6" s="3">
        <v>0.67100000000000004</v>
      </c>
      <c r="O6" s="3">
        <v>0.82369999999999999</v>
      </c>
      <c r="P6" s="3">
        <v>0.38450000000000001</v>
      </c>
      <c r="Q6" s="20">
        <v>0.39090000000000003</v>
      </c>
    </row>
    <row r="7" spans="1:17" x14ac:dyDescent="0.25">
      <c r="A7" s="19" t="s">
        <v>53</v>
      </c>
      <c r="B7" s="1">
        <v>405.1</v>
      </c>
      <c r="C7" s="1">
        <v>4.8</v>
      </c>
      <c r="D7" s="1">
        <v>148.12</v>
      </c>
      <c r="E7" s="1">
        <v>3</v>
      </c>
      <c r="F7" s="1">
        <v>0</v>
      </c>
      <c r="G7" s="2">
        <v>7</v>
      </c>
      <c r="H7" s="2">
        <v>21</v>
      </c>
      <c r="I7" s="2">
        <f>LN(Tabla13[[#This Row],[LF (0.04-0.2)]])</f>
        <v>3.044522437723423</v>
      </c>
      <c r="J7" s="2">
        <v>3</v>
      </c>
      <c r="K7" s="2">
        <f>LN(Tabla13[[#This Row],[HF (0.2-1.5)]])</f>
        <v>1.0986122886681098</v>
      </c>
      <c r="L7" s="3">
        <v>1.1473</v>
      </c>
      <c r="M7" s="3">
        <v>1.3171999999999999</v>
      </c>
      <c r="N7" s="3">
        <v>0.50680000000000003</v>
      </c>
      <c r="O7" s="3">
        <v>0.44890000000000002</v>
      </c>
      <c r="P7" s="3">
        <v>0.38269999999999998</v>
      </c>
      <c r="Q7" s="20">
        <v>0.27329999999999999</v>
      </c>
    </row>
    <row r="8" spans="1:17" x14ac:dyDescent="0.25">
      <c r="A8" s="19" t="s">
        <v>40</v>
      </c>
      <c r="B8" s="1">
        <v>448</v>
      </c>
      <c r="C8" s="1">
        <v>20.100000000000001</v>
      </c>
      <c r="D8" s="1">
        <v>134.19</v>
      </c>
      <c r="E8" s="1">
        <v>12.2</v>
      </c>
      <c r="F8" s="1">
        <v>0.8</v>
      </c>
      <c r="G8" s="2">
        <v>109</v>
      </c>
      <c r="H8" s="2">
        <v>95</v>
      </c>
      <c r="I8" s="2">
        <f>LN(Tabla13[[#This Row],[LF (0.04-0.2)]])</f>
        <v>4.5538768916005408</v>
      </c>
      <c r="J8" s="2">
        <v>62</v>
      </c>
      <c r="K8" s="2">
        <f>LN(Tabla13[[#This Row],[HF (0.2-1.5)]])</f>
        <v>4.1271343850450917</v>
      </c>
      <c r="L8" s="3">
        <v>1.1267</v>
      </c>
      <c r="M8" s="3">
        <v>1.1572</v>
      </c>
      <c r="N8" s="3">
        <v>0.51959999999999995</v>
      </c>
      <c r="O8" s="3">
        <v>0.62350000000000005</v>
      </c>
      <c r="P8" s="3">
        <v>0.66959999999999997</v>
      </c>
      <c r="Q8" s="20">
        <v>0.99309999999999998</v>
      </c>
    </row>
    <row r="9" spans="1:17" x14ac:dyDescent="0.25">
      <c r="A9" s="19" t="s">
        <v>45</v>
      </c>
      <c r="B9" s="1">
        <v>425.6</v>
      </c>
      <c r="C9" s="1">
        <v>11.8</v>
      </c>
      <c r="D9" s="1">
        <v>141.09</v>
      </c>
      <c r="E9" s="1">
        <v>5.9</v>
      </c>
      <c r="F9" s="1">
        <v>0</v>
      </c>
      <c r="G9" s="2">
        <v>139</v>
      </c>
      <c r="H9" s="2">
        <v>33</v>
      </c>
      <c r="I9" s="2">
        <f>LN(Tabla13[[#This Row],[LF (0.04-0.2)]])</f>
        <v>3.4965075614664802</v>
      </c>
      <c r="J9" s="2">
        <v>11</v>
      </c>
      <c r="K9" s="2">
        <f>LN(Tabla13[[#This Row],[HF (0.2-1.5)]])</f>
        <v>2.3978952727983707</v>
      </c>
      <c r="L9" s="3">
        <v>1.2844</v>
      </c>
      <c r="M9" s="3">
        <v>1.2579</v>
      </c>
      <c r="N9" s="3">
        <v>0.83089999999999997</v>
      </c>
      <c r="O9" s="3">
        <v>0.65169999999999995</v>
      </c>
      <c r="P9" s="3">
        <v>0.45200000000000001</v>
      </c>
      <c r="Q9" s="20">
        <v>0.14710000000000001</v>
      </c>
    </row>
    <row r="10" spans="1:17" x14ac:dyDescent="0.25">
      <c r="A10" s="19" t="s">
        <v>48</v>
      </c>
      <c r="B10" s="1">
        <v>366.5</v>
      </c>
      <c r="C10" s="1">
        <v>12</v>
      </c>
      <c r="D10" s="1">
        <v>163.88</v>
      </c>
      <c r="E10" s="1">
        <v>3</v>
      </c>
      <c r="F10" s="1">
        <v>0</v>
      </c>
      <c r="G10" s="2">
        <v>45</v>
      </c>
      <c r="H10" s="2">
        <v>2</v>
      </c>
      <c r="I10" s="2">
        <f>LN(Tabla13[[#This Row],[LF (0.04-0.2)]])</f>
        <v>0.69314718055994529</v>
      </c>
      <c r="J10" s="2">
        <v>3</v>
      </c>
      <c r="K10" s="2">
        <f>LN(Tabla13[[#This Row],[HF (0.2-1.5)]])</f>
        <v>1.0986122886681098</v>
      </c>
      <c r="L10" s="3">
        <v>1.3731</v>
      </c>
      <c r="M10" s="3">
        <v>1.6972</v>
      </c>
      <c r="N10" s="3">
        <v>0.87350000000000005</v>
      </c>
      <c r="O10" s="3">
        <v>0.75880000000000003</v>
      </c>
      <c r="P10" s="3">
        <v>0.42120000000000002</v>
      </c>
      <c r="Q10" s="20">
        <v>-2.3199999999999998E-2</v>
      </c>
    </row>
    <row r="11" spans="1:17" x14ac:dyDescent="0.25">
      <c r="A11" s="19" t="s">
        <v>49</v>
      </c>
      <c r="B11" s="1">
        <v>463.6</v>
      </c>
      <c r="C11" s="1">
        <v>26.5</v>
      </c>
      <c r="D11" s="1">
        <v>129.88</v>
      </c>
      <c r="E11" s="1">
        <v>9</v>
      </c>
      <c r="F11" s="1">
        <v>0</v>
      </c>
      <c r="G11" s="2">
        <v>141</v>
      </c>
      <c r="H11" s="2">
        <v>94</v>
      </c>
      <c r="I11" s="2">
        <f>LN(Tabla13[[#This Row],[LF (0.04-0.2)]])</f>
        <v>4.5432947822700038</v>
      </c>
      <c r="J11" s="2">
        <v>28</v>
      </c>
      <c r="K11" s="2">
        <f>LN(Tabla13[[#This Row],[HF (0.2-1.5)]])</f>
        <v>3.3322045101752038</v>
      </c>
      <c r="L11" s="3">
        <v>1.6628000000000001</v>
      </c>
      <c r="M11" s="3">
        <v>2.0453999999999999</v>
      </c>
      <c r="N11" s="3">
        <v>0.74839999999999995</v>
      </c>
      <c r="O11" s="3">
        <v>0.65539999999999998</v>
      </c>
      <c r="P11" s="3">
        <v>0.49080000000000001</v>
      </c>
      <c r="Q11" s="20">
        <v>0.53790000000000004</v>
      </c>
    </row>
    <row r="12" spans="1:17" x14ac:dyDescent="0.25">
      <c r="A12" s="19" t="s">
        <v>54</v>
      </c>
      <c r="B12" s="1">
        <v>457.9</v>
      </c>
      <c r="C12" s="1">
        <v>33.200000000000003</v>
      </c>
      <c r="D12" s="1">
        <v>131.72999999999999</v>
      </c>
      <c r="E12" s="1">
        <v>13.8</v>
      </c>
      <c r="F12" s="1">
        <v>0.9</v>
      </c>
      <c r="G12" s="2">
        <v>780</v>
      </c>
      <c r="H12" s="2">
        <v>136</v>
      </c>
      <c r="I12" s="2">
        <f>LN(Tabla13[[#This Row],[LF (0.04-0.2)]])</f>
        <v>4.9126548857360524</v>
      </c>
      <c r="J12" s="2">
        <v>124</v>
      </c>
      <c r="K12" s="2">
        <f>LN(Tabla13[[#This Row],[HF (0.2-1.5)]])</f>
        <v>4.8202815656050371</v>
      </c>
      <c r="L12" s="3">
        <v>1.0173000000000001</v>
      </c>
      <c r="M12" s="3">
        <v>1.5689</v>
      </c>
      <c r="N12" s="3">
        <v>0.75729999999999997</v>
      </c>
      <c r="O12" s="3">
        <v>0.55500000000000005</v>
      </c>
      <c r="P12" s="3">
        <v>0.50660000000000005</v>
      </c>
      <c r="Q12" s="20">
        <v>0.49790000000000001</v>
      </c>
    </row>
    <row r="13" spans="1:17" x14ac:dyDescent="0.25">
      <c r="A13" s="19" t="s">
        <v>50</v>
      </c>
      <c r="B13" s="1">
        <v>408.6</v>
      </c>
      <c r="C13" s="1">
        <v>18.899999999999999</v>
      </c>
      <c r="D13" s="1">
        <v>147.16</v>
      </c>
      <c r="E13" s="1">
        <v>9.5</v>
      </c>
      <c r="F13" s="1">
        <v>0</v>
      </c>
      <c r="G13" s="2">
        <v>107</v>
      </c>
      <c r="H13" s="2">
        <v>282</v>
      </c>
      <c r="I13" s="2">
        <f>LN(Tabla13[[#This Row],[LF (0.04-0.2)]])</f>
        <v>5.6419070709381138</v>
      </c>
      <c r="J13" s="2">
        <v>114</v>
      </c>
      <c r="K13" s="2">
        <f>LN(Tabla13[[#This Row],[HF (0.2-1.5)]])</f>
        <v>4.7361984483944957</v>
      </c>
      <c r="L13" s="3">
        <v>1.2899</v>
      </c>
      <c r="M13" s="3">
        <v>1.3237000000000001</v>
      </c>
      <c r="N13" s="3">
        <v>0.73250000000000004</v>
      </c>
      <c r="O13" s="3">
        <v>0.45090000000000002</v>
      </c>
      <c r="P13" s="3">
        <v>0.62639999999999996</v>
      </c>
      <c r="Q13" s="20">
        <v>0.32740000000000002</v>
      </c>
    </row>
    <row r="14" spans="1:17" x14ac:dyDescent="0.25">
      <c r="A14" s="19" t="s">
        <v>47</v>
      </c>
      <c r="B14" s="1">
        <v>422.5</v>
      </c>
      <c r="C14" s="1">
        <v>19.7</v>
      </c>
      <c r="D14" s="1">
        <v>142.30000000000001</v>
      </c>
      <c r="E14" s="1">
        <v>6</v>
      </c>
      <c r="F14" s="1">
        <v>0</v>
      </c>
      <c r="G14" s="2">
        <v>400</v>
      </c>
      <c r="H14" s="2">
        <v>27</v>
      </c>
      <c r="I14" s="2">
        <f>LN(Tabla13[[#This Row],[LF (0.04-0.2)]])</f>
        <v>3.2958368660043291</v>
      </c>
      <c r="J14" s="2">
        <v>29</v>
      </c>
      <c r="K14" s="2">
        <f>LN(Tabla13[[#This Row],[HF (0.2-1.5)]])</f>
        <v>3.3672958299864741</v>
      </c>
      <c r="L14" s="3">
        <v>1.3143</v>
      </c>
      <c r="M14" s="3">
        <v>1.3619000000000001</v>
      </c>
      <c r="N14" s="3">
        <v>0.66410000000000002</v>
      </c>
      <c r="O14" s="3">
        <v>0.77739999999999998</v>
      </c>
      <c r="P14" s="3">
        <v>0.75309999999999999</v>
      </c>
      <c r="Q14" s="20">
        <v>0.54210000000000003</v>
      </c>
    </row>
    <row r="15" spans="1:17" x14ac:dyDescent="0.25">
      <c r="A15" s="19" t="s">
        <v>44</v>
      </c>
      <c r="B15" s="1">
        <v>405.2</v>
      </c>
      <c r="C15" s="1">
        <v>42.4</v>
      </c>
      <c r="D15" s="1">
        <v>149.51</v>
      </c>
      <c r="E15" s="1">
        <v>12.1</v>
      </c>
      <c r="F15" s="1">
        <v>0.7</v>
      </c>
      <c r="G15" s="2">
        <v>508</v>
      </c>
      <c r="H15" s="2">
        <v>1698</v>
      </c>
      <c r="I15" s="2">
        <f>LN(Tabla13[[#This Row],[LF (0.04-0.2)]])</f>
        <v>7.4372063668712922</v>
      </c>
      <c r="J15" s="2">
        <v>35</v>
      </c>
      <c r="K15" s="2">
        <f>LN(Tabla13[[#This Row],[HF (0.2-1.5)]])</f>
        <v>3.5553480614894135</v>
      </c>
      <c r="L15" s="3">
        <v>1.9020999999999999</v>
      </c>
      <c r="M15" s="3">
        <v>1.0978000000000001</v>
      </c>
      <c r="N15" s="3">
        <v>0.79490000000000005</v>
      </c>
      <c r="O15" s="3">
        <v>0.70679999999999998</v>
      </c>
      <c r="P15" s="3">
        <v>0.72099999999999997</v>
      </c>
      <c r="Q15" s="20">
        <v>0.43790000000000001</v>
      </c>
    </row>
    <row r="16" spans="1:17" x14ac:dyDescent="0.25">
      <c r="A16" s="19" t="s">
        <v>52</v>
      </c>
      <c r="B16" s="1">
        <v>427.8</v>
      </c>
      <c r="C16" s="1">
        <v>11.9</v>
      </c>
      <c r="D16" s="1">
        <v>140.36000000000001</v>
      </c>
      <c r="E16" s="1">
        <v>11.6</v>
      </c>
      <c r="F16" s="1">
        <v>0</v>
      </c>
      <c r="G16" s="2">
        <v>6</v>
      </c>
      <c r="H16" s="2">
        <v>65</v>
      </c>
      <c r="I16" s="2">
        <f>LN(Tabla13[[#This Row],[LF (0.04-0.2)]])</f>
        <v>4.1743872698956368</v>
      </c>
      <c r="J16" s="2">
        <v>85</v>
      </c>
      <c r="K16" s="2">
        <f>LN(Tabla13[[#This Row],[HF (0.2-1.5)]])</f>
        <v>4.4426512564903167</v>
      </c>
      <c r="L16" s="3">
        <v>1.1089</v>
      </c>
      <c r="M16" s="3">
        <v>0.80940000000000001</v>
      </c>
      <c r="N16" s="3">
        <v>0.37069999999999997</v>
      </c>
      <c r="O16" s="3">
        <v>0.80689999999999995</v>
      </c>
      <c r="P16" s="3">
        <v>0.1226</v>
      </c>
      <c r="Q16" s="20">
        <v>1.4197</v>
      </c>
    </row>
    <row r="17" spans="1:17" x14ac:dyDescent="0.25">
      <c r="A17" s="19" t="s">
        <v>46</v>
      </c>
      <c r="B17" s="1">
        <v>410.1</v>
      </c>
      <c r="C17" s="1">
        <v>12.2</v>
      </c>
      <c r="D17" s="1">
        <v>146.44</v>
      </c>
      <c r="E17" s="1">
        <v>5.8</v>
      </c>
      <c r="F17" s="1">
        <v>0</v>
      </c>
      <c r="G17" s="2">
        <v>126</v>
      </c>
      <c r="H17" s="2">
        <v>15</v>
      </c>
      <c r="I17" s="2">
        <f>LN(Tabla13[[#This Row],[LF (0.04-0.2)]])</f>
        <v>2.7080502011022101</v>
      </c>
      <c r="J17" s="2">
        <v>7</v>
      </c>
      <c r="K17" s="2">
        <f>LN(Tabla13[[#This Row],[HF (0.2-1.5)]])</f>
        <v>1.9459101490553132</v>
      </c>
      <c r="L17" s="3">
        <v>0.72330000000000005</v>
      </c>
      <c r="M17" s="3">
        <v>1.3595999999999999</v>
      </c>
      <c r="N17" s="3">
        <v>-9.4799999999999995E-2</v>
      </c>
      <c r="O17" s="3">
        <v>0.57320000000000004</v>
      </c>
      <c r="P17" s="3">
        <v>0.42159999999999997</v>
      </c>
      <c r="Q17" s="20">
        <v>0.26369999999999999</v>
      </c>
    </row>
    <row r="18" spans="1:17" x14ac:dyDescent="0.25">
      <c r="A18" s="19" t="s">
        <v>42</v>
      </c>
      <c r="B18" s="1">
        <v>436.9</v>
      </c>
      <c r="C18" s="1">
        <v>11.2</v>
      </c>
      <c r="D18" s="1">
        <v>137.41</v>
      </c>
      <c r="E18" s="1">
        <v>4.4000000000000004</v>
      </c>
      <c r="F18" s="1">
        <v>0</v>
      </c>
      <c r="G18" s="2">
        <v>28</v>
      </c>
      <c r="H18" s="2">
        <v>23</v>
      </c>
      <c r="I18" s="2">
        <f>LN(Tabla13[[#This Row],[LF (0.04-0.2)]])</f>
        <v>3.1354942159291497</v>
      </c>
      <c r="J18" s="2">
        <v>14</v>
      </c>
      <c r="K18" s="2">
        <f>LN(Tabla13[[#This Row],[HF (0.2-1.5)]])</f>
        <v>2.6390573296152584</v>
      </c>
      <c r="L18" s="3">
        <v>1.3505</v>
      </c>
      <c r="M18" s="3">
        <v>1.3923000000000001</v>
      </c>
      <c r="N18" s="3">
        <v>0.50529999999999997</v>
      </c>
      <c r="O18" s="3">
        <v>0.36730000000000002</v>
      </c>
      <c r="P18" s="3">
        <v>0.27300000000000002</v>
      </c>
      <c r="Q18" s="20">
        <v>0.3755</v>
      </c>
    </row>
    <row r="19" spans="1:17" x14ac:dyDescent="0.25">
      <c r="A19" s="21" t="s">
        <v>55</v>
      </c>
      <c r="B19" s="22">
        <v>459.7</v>
      </c>
      <c r="C19" s="22">
        <v>16.100000000000001</v>
      </c>
      <c r="D19" s="22">
        <v>130.66999999999999</v>
      </c>
      <c r="E19" s="22">
        <v>8.5</v>
      </c>
      <c r="F19" s="22">
        <v>0</v>
      </c>
      <c r="G19" s="23">
        <v>224</v>
      </c>
      <c r="H19" s="23">
        <v>59</v>
      </c>
      <c r="I19" s="23">
        <f>LN(Tabla13[[#This Row],[LF (0.04-0.2)]])</f>
        <v>4.0775374439057197</v>
      </c>
      <c r="J19" s="23">
        <v>52</v>
      </c>
      <c r="K19" s="23">
        <f>LN(Tabla13[[#This Row],[HF (0.2-1.5)]])</f>
        <v>3.9512437185814275</v>
      </c>
      <c r="L19" s="24">
        <v>0.86950000000000005</v>
      </c>
      <c r="M19" s="24">
        <v>1.2849999999999999</v>
      </c>
      <c r="N19" s="24">
        <v>0.59499999999999997</v>
      </c>
      <c r="O19" s="24">
        <v>0.93830000000000002</v>
      </c>
      <c r="P19" s="24">
        <v>0.47520000000000001</v>
      </c>
      <c r="Q19" s="25">
        <v>0.39679999999999999</v>
      </c>
    </row>
  </sheetData>
  <mergeCells count="3">
    <mergeCell ref="B1:F1"/>
    <mergeCell ref="G1:J1"/>
    <mergeCell ref="L1:Q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zoomScaleNormal="100" workbookViewId="0">
      <selection activeCell="I11" sqref="I11"/>
    </sheetView>
  </sheetViews>
  <sheetFormatPr baseColWidth="10" defaultRowHeight="15" x14ac:dyDescent="0.25"/>
  <cols>
    <col min="1" max="1" width="10.28515625" style="12" customWidth="1"/>
    <col min="2" max="3" width="13.140625" style="5" bestFit="1" customWidth="1"/>
    <col min="4" max="4" width="18.5703125" style="5" bestFit="1" customWidth="1"/>
    <col min="5" max="5" width="16.140625" style="5" bestFit="1" customWidth="1"/>
    <col min="6" max="10" width="12" style="5" bestFit="1" customWidth="1"/>
    <col min="11" max="11" width="7.5703125" bestFit="1" customWidth="1"/>
  </cols>
  <sheetData>
    <row r="1" spans="1:16" x14ac:dyDescent="0.25">
      <c r="A1" s="61" t="s">
        <v>32</v>
      </c>
      <c r="B1" s="62" t="s">
        <v>26</v>
      </c>
      <c r="C1" s="71" t="s">
        <v>0</v>
      </c>
      <c r="D1" s="72"/>
      <c r="E1" s="72"/>
      <c r="F1" s="72"/>
      <c r="G1" s="73"/>
      <c r="H1" s="67" t="s">
        <v>9</v>
      </c>
      <c r="I1" s="68"/>
      <c r="J1" s="74"/>
      <c r="K1" s="69" t="s">
        <v>1</v>
      </c>
      <c r="L1" s="69"/>
      <c r="M1" s="69"/>
      <c r="N1" s="69"/>
      <c r="O1" s="69"/>
      <c r="P1" s="69"/>
    </row>
    <row r="2" spans="1:16" x14ac:dyDescent="0.25">
      <c r="A2" s="61"/>
      <c r="B2" s="70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8</v>
      </c>
      <c r="I2" s="10" t="s">
        <v>10</v>
      </c>
      <c r="J2" s="10" t="s">
        <v>11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6" t="s">
        <v>38</v>
      </c>
    </row>
    <row r="3" spans="1:16" x14ac:dyDescent="0.25">
      <c r="A3" s="61"/>
      <c r="B3" s="11" t="s">
        <v>27</v>
      </c>
      <c r="C3" s="1">
        <f>AVERAGE('TT 1M'!B3:B19)</f>
        <v>434.58823529411762</v>
      </c>
      <c r="D3" s="1">
        <f>AVERAGE('TT 1M'!C3:C19)</f>
        <v>11.723529411764705</v>
      </c>
      <c r="E3" s="1">
        <f>AVERAGE('TT 1M'!D3:D19)</f>
        <v>138.83647058823533</v>
      </c>
      <c r="F3" s="1">
        <f>AVERAGE('TT 1M'!E3:E19)</f>
        <v>6.1176470588235308</v>
      </c>
      <c r="G3" s="1">
        <f>AVERAGE('TT 1M'!F3:F19)</f>
        <v>0</v>
      </c>
      <c r="H3" s="2">
        <f>AVERAGE('TT 1M'!G3:G19)</f>
        <v>81.882352941176464</v>
      </c>
      <c r="I3" s="2">
        <f>AVERAGE('TT 1M'!H3:H19)</f>
        <v>87.17647058823529</v>
      </c>
      <c r="J3" s="2">
        <f>AVERAGE('TT 1M'!J3:J19)</f>
        <v>18.176470588235293</v>
      </c>
      <c r="K3" s="3">
        <f>AVERAGE('TT 1M'!L3:L19)</f>
        <v>1.2328823529411765</v>
      </c>
      <c r="L3" s="3">
        <f>AVERAGE('TT 1M'!M3:M19)</f>
        <v>1.2628470588235294</v>
      </c>
      <c r="M3" s="3">
        <f>AVERAGE('TT 1M'!N3:N19)</f>
        <v>0.58687058823529403</v>
      </c>
      <c r="N3" s="3">
        <f>AVERAGE('TT 1M'!O3:O19)</f>
        <v>0.51321764705882356</v>
      </c>
      <c r="O3" s="3">
        <f>AVERAGE('TT 1M'!P3:P19)</f>
        <v>0.39759411764705882</v>
      </c>
      <c r="P3" s="3">
        <f>AVERAGE('TT 1M'!Q3:Q19)</f>
        <v>0.42184705882352941</v>
      </c>
    </row>
    <row r="4" spans="1:16" x14ac:dyDescent="0.25">
      <c r="A4" s="61"/>
      <c r="B4" s="11" t="s">
        <v>28</v>
      </c>
      <c r="C4" s="1">
        <f>AVERAGE('TP 1M SC'!B3:B19)</f>
        <v>438.57647058823528</v>
      </c>
      <c r="D4" s="1">
        <f>AVERAGE('TP 1M SC'!C3:C19)</f>
        <v>11.929411764705881</v>
      </c>
      <c r="E4" s="1">
        <f>AVERAGE('TP 1M SC'!D3:D19)</f>
        <v>137.26176470588234</v>
      </c>
      <c r="F4" s="1">
        <f>AVERAGE('TP 1M SC'!E3:E19)</f>
        <v>6.5176470588235285</v>
      </c>
      <c r="G4" s="1">
        <f>AVERAGE('TP 1M SC'!F3:F19)</f>
        <v>0.3</v>
      </c>
      <c r="H4" s="2">
        <f>AVERAGE('TP 1M SC'!G3:G19)</f>
        <v>117.35294117647059</v>
      </c>
      <c r="I4" s="2">
        <f>AVERAGE('TP 1M SC'!H3:H19)</f>
        <v>66.470588235294116</v>
      </c>
      <c r="J4" s="2">
        <f>AVERAGE('TP 1M SC'!J3:J19)</f>
        <v>27.647058823529413</v>
      </c>
      <c r="K4" s="3">
        <f>AVERAGE('TP 1M SC'!L3:L19)</f>
        <v>1.2330352941176468</v>
      </c>
      <c r="L4" s="3">
        <f>AVERAGE('TP 1M SC'!M3:M19)</f>
        <v>1.0909235294117647</v>
      </c>
      <c r="M4" s="3">
        <f>AVERAGE('TP 1M SC'!N3:N19)</f>
        <v>0.57781176470588236</v>
      </c>
      <c r="N4" s="3">
        <f>AVERAGE('TP 1M SC'!O3:O19)</f>
        <v>0.51911764705882346</v>
      </c>
      <c r="O4" s="3">
        <f>AVERAGE('TP 1M SC'!P3:P19)</f>
        <v>0.42044705882352934</v>
      </c>
      <c r="P4" s="3">
        <f>AVERAGE('TP 1M SC'!Q3:Q19)</f>
        <v>0.29933529411764703</v>
      </c>
    </row>
    <row r="5" spans="1:16" x14ac:dyDescent="0.25">
      <c r="A5" s="61"/>
      <c r="B5" s="11" t="s">
        <v>29</v>
      </c>
      <c r="C5" s="1">
        <f>AVERAGE('TP 1M CC'!B3:B19)</f>
        <v>425.64705882352939</v>
      </c>
      <c r="D5" s="13">
        <f>AVERAGE('TP 1M CC'!C3:C19)</f>
        <v>17.911764705882348</v>
      </c>
      <c r="E5" s="15">
        <f>AVERAGE('TP 1M CC'!D3:D19)</f>
        <v>141.79529411764705</v>
      </c>
      <c r="F5" s="13">
        <f>AVERAGE('TP 1M CC'!E3:E19)</f>
        <v>8.5117647058823529</v>
      </c>
      <c r="G5" s="13">
        <f>AVERAGE('TP 1M CC'!F3:F19)</f>
        <v>0.39411764705882352</v>
      </c>
      <c r="H5" s="14">
        <f>AVERAGE('TP 1M CC'!G3:G19)</f>
        <v>185.58823529411765</v>
      </c>
      <c r="I5" s="14">
        <f>AVERAGE('TP 1M CC'!H3:H19)</f>
        <v>201.58823529411765</v>
      </c>
      <c r="J5" s="2">
        <f>AVERAGE('TP 1M CC'!J3:J19)</f>
        <v>64.529411764705884</v>
      </c>
      <c r="K5" s="3">
        <f>AVERAGE('TP 1M CC'!L3:L19)</f>
        <v>1.2215117647058822</v>
      </c>
      <c r="L5" s="3">
        <f>AVERAGE('TP 1M CC'!M3:M19)</f>
        <v>1.3680470588235294</v>
      </c>
      <c r="M5" s="3">
        <f>AVERAGE('TP 1M CC'!N3:N19)</f>
        <v>0.67917647058823538</v>
      </c>
      <c r="N5" s="3">
        <f>AVERAGE('TP 1M CC'!O3:O19)</f>
        <v>0.62670000000000003</v>
      </c>
      <c r="O5" s="3">
        <f>AVERAGE('TP 1M CC'!P3:P19)</f>
        <v>0.47399999999999998</v>
      </c>
      <c r="P5" s="3">
        <f>AVERAGE('TP 1M CC'!Q3:Q19)</f>
        <v>0.44437058823529407</v>
      </c>
    </row>
    <row r="6" spans="1:16" x14ac:dyDescent="0.25">
      <c r="A6" s="61"/>
    </row>
    <row r="7" spans="1:16" x14ac:dyDescent="0.25">
      <c r="A7" s="61"/>
      <c r="B7" s="62" t="s">
        <v>26</v>
      </c>
      <c r="C7" s="64" t="s">
        <v>0</v>
      </c>
      <c r="D7" s="65"/>
      <c r="E7" s="65"/>
      <c r="F7" s="65"/>
      <c r="G7" s="66"/>
      <c r="H7" s="67" t="s">
        <v>9</v>
      </c>
      <c r="I7" s="68"/>
      <c r="J7" s="68"/>
      <c r="K7" s="69" t="s">
        <v>1</v>
      </c>
      <c r="L7" s="69"/>
      <c r="M7" s="69"/>
      <c r="N7" s="69"/>
      <c r="O7" s="69"/>
      <c r="P7" s="69"/>
    </row>
    <row r="8" spans="1:16" x14ac:dyDescent="0.25">
      <c r="A8" s="61"/>
      <c r="B8" s="63"/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10" t="s">
        <v>8</v>
      </c>
      <c r="I8" s="10" t="s">
        <v>10</v>
      </c>
      <c r="J8" s="10" t="s">
        <v>11</v>
      </c>
      <c r="K8" s="16" t="s">
        <v>33</v>
      </c>
      <c r="L8" s="16" t="s">
        <v>34</v>
      </c>
      <c r="M8" s="16" t="s">
        <v>35</v>
      </c>
      <c r="N8" s="16" t="s">
        <v>36</v>
      </c>
      <c r="O8" s="16" t="s">
        <v>37</v>
      </c>
      <c r="P8" s="16" t="s">
        <v>38</v>
      </c>
    </row>
    <row r="9" spans="1:16" x14ac:dyDescent="0.25">
      <c r="A9" s="61"/>
      <c r="B9" s="11" t="s">
        <v>30</v>
      </c>
      <c r="C9" s="1" t="e">
        <f>AVERAGE(#REF!)</f>
        <v>#REF!</v>
      </c>
      <c r="D9" s="1" t="e">
        <f>AVERAGE(#REF!)</f>
        <v>#REF!</v>
      </c>
      <c r="E9" s="1" t="e">
        <f>AVERAGE(#REF!)</f>
        <v>#REF!</v>
      </c>
      <c r="F9" s="1" t="e">
        <f>AVERAGE(#REF!)</f>
        <v>#REF!</v>
      </c>
      <c r="G9" s="1" t="e">
        <f>AVERAGE(#REF!)</f>
        <v>#REF!</v>
      </c>
      <c r="H9" s="14" t="e">
        <f>AVERAGE(#REF!)</f>
        <v>#REF!</v>
      </c>
      <c r="I9" s="2" t="e">
        <f>AVERAGE(#REF!)</f>
        <v>#REF!</v>
      </c>
      <c r="J9" s="2" t="e">
        <f>AVERAGE(#REF!)</f>
        <v>#REF!</v>
      </c>
      <c r="K9" s="3" t="e">
        <f>AVERAGE(#REF!)</f>
        <v>#REF!</v>
      </c>
      <c r="L9" s="3" t="e">
        <f>AVERAGE(#REF!)</f>
        <v>#REF!</v>
      </c>
      <c r="M9" s="3" t="e">
        <f>AVERAGE(#REF!)</f>
        <v>#REF!</v>
      </c>
      <c r="N9" s="3" t="e">
        <f>AVERAGE(#REF!)</f>
        <v>#REF!</v>
      </c>
      <c r="O9" s="3" t="e">
        <f>AVERAGE(#REF!)</f>
        <v>#REF!</v>
      </c>
      <c r="P9" s="3" t="e">
        <f>AVERAGE(#REF!)</f>
        <v>#REF!</v>
      </c>
    </row>
    <row r="10" spans="1:16" x14ac:dyDescent="0.25">
      <c r="A10" s="61"/>
      <c r="B10" s="11" t="s">
        <v>31</v>
      </c>
      <c r="C10" s="1" t="e">
        <f>AVERAGE(#REF!)</f>
        <v>#REF!</v>
      </c>
      <c r="D10" s="1" t="e">
        <f>AVERAGE(#REF!)</f>
        <v>#REF!</v>
      </c>
      <c r="E10" s="1" t="e">
        <f>AVERAGE(#REF!)</f>
        <v>#REF!</v>
      </c>
      <c r="F10" s="1" t="e">
        <f>AVERAGE(#REF!)</f>
        <v>#REF!</v>
      </c>
      <c r="G10" s="1" t="e">
        <f>AVERAGE(#REF!)</f>
        <v>#REF!</v>
      </c>
      <c r="H10" s="2" t="e">
        <f>AVERAGE(#REF!)</f>
        <v>#REF!</v>
      </c>
      <c r="I10" s="14" t="e">
        <f>AVERAGE(#REF!)</f>
        <v>#REF!</v>
      </c>
      <c r="J10" s="14" t="e">
        <f>AVERAGE(#REF!)</f>
        <v>#REF!</v>
      </c>
      <c r="K10" s="3" t="e">
        <f>AVERAGE(#REF!)</f>
        <v>#REF!</v>
      </c>
      <c r="L10" s="3" t="e">
        <f>AVERAGE(#REF!)</f>
        <v>#REF!</v>
      </c>
      <c r="M10" s="3" t="e">
        <f>AVERAGE(#REF!)</f>
        <v>#REF!</v>
      </c>
      <c r="N10" s="3" t="e">
        <f>AVERAGE(#REF!)</f>
        <v>#REF!</v>
      </c>
      <c r="O10" s="3" t="e">
        <f>AVERAGE(#REF!)</f>
        <v>#REF!</v>
      </c>
      <c r="P10" s="3" t="e">
        <f>AVERAGE(#REF!)</f>
        <v>#REF!</v>
      </c>
    </row>
    <row r="12" spans="1:16" x14ac:dyDescent="0.25">
      <c r="A12" s="5"/>
    </row>
    <row r="13" spans="1:16" ht="15" customHeight="1" x14ac:dyDescent="0.25">
      <c r="A13" s="61" t="s">
        <v>39</v>
      </c>
      <c r="B13" s="62" t="s">
        <v>26</v>
      </c>
      <c r="C13" s="71" t="s">
        <v>0</v>
      </c>
      <c r="D13" s="72"/>
      <c r="E13" s="72"/>
      <c r="F13" s="72"/>
      <c r="G13" s="73"/>
      <c r="H13" s="67" t="s">
        <v>9</v>
      </c>
      <c r="I13" s="68"/>
      <c r="J13" s="74"/>
      <c r="K13" s="69" t="s">
        <v>1</v>
      </c>
      <c r="L13" s="69"/>
      <c r="M13" s="69"/>
      <c r="N13" s="69"/>
      <c r="O13" s="69"/>
      <c r="P13" s="69"/>
    </row>
    <row r="14" spans="1:16" x14ac:dyDescent="0.25">
      <c r="A14" s="61"/>
      <c r="B14" s="70"/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10" t="s">
        <v>8</v>
      </c>
      <c r="I14" s="10" t="s">
        <v>10</v>
      </c>
      <c r="J14" s="10" t="s">
        <v>11</v>
      </c>
      <c r="K14" s="16" t="s">
        <v>33</v>
      </c>
      <c r="L14" s="16" t="s">
        <v>34</v>
      </c>
      <c r="M14" s="16" t="s">
        <v>35</v>
      </c>
      <c r="N14" s="16" t="s">
        <v>36</v>
      </c>
      <c r="O14" s="16" t="s">
        <v>37</v>
      </c>
      <c r="P14" s="16" t="s">
        <v>38</v>
      </c>
    </row>
    <row r="15" spans="1:16" x14ac:dyDescent="0.25">
      <c r="A15" s="61"/>
      <c r="B15" s="11" t="s">
        <v>27</v>
      </c>
      <c r="C15" s="1">
        <f>_xlfn.STDEV.S('TT 1M'!B3:B19)</f>
        <v>29.532035198089151</v>
      </c>
      <c r="D15" s="1">
        <f>_xlfn.STDEV.S('TT 1M'!C3:C19)</f>
        <v>7.0784469881963483</v>
      </c>
      <c r="E15" s="1">
        <f>_xlfn.STDEV.S('TT 1M'!D3:D19)</f>
        <v>10.174773917129851</v>
      </c>
      <c r="F15" s="1">
        <f>_xlfn.STDEV.S('TT 1M'!E3:E19)</f>
        <v>2.7846084316555233</v>
      </c>
      <c r="G15" s="1">
        <f>_xlfn.STDEV.S('TT 1M'!F3:F19)</f>
        <v>0</v>
      </c>
      <c r="H15" s="2">
        <f>_xlfn.STDEV.S('TT 1M'!G3:G19)</f>
        <v>123.65116373943937</v>
      </c>
      <c r="I15" s="2">
        <f>_xlfn.STDEV.S('TT 1M'!H3:H19)</f>
        <v>126.94350874213579</v>
      </c>
      <c r="J15" s="2">
        <f>_xlfn.STDEV.S('TT 1M'!J3:J19)</f>
        <v>15.416043972586023</v>
      </c>
      <c r="K15" s="3">
        <f>_xlfn.STDEV.S('TT 1M'!L3:L19)</f>
        <v>0.23922849494597806</v>
      </c>
      <c r="L15" s="3">
        <f>_xlfn.STDEV.S('TT 1M'!M3:M19)</f>
        <v>0.21622080183705558</v>
      </c>
      <c r="M15" s="3">
        <f>_xlfn.STDEV.S('TT 1M'!N3:N19)</f>
        <v>0.22443373678188938</v>
      </c>
      <c r="N15" s="3">
        <f>_xlfn.STDEV.S('TT 1M'!O3:O19)</f>
        <v>0.26280887360231497</v>
      </c>
      <c r="O15" s="3">
        <f>_xlfn.STDEV.S('TT 1M'!P3:P19)</f>
        <v>0.20345663687438489</v>
      </c>
      <c r="P15" s="3">
        <f>_xlfn.STDEV.S('TT 1M'!Q3:Q19)</f>
        <v>0.25315150384119539</v>
      </c>
    </row>
    <row r="16" spans="1:16" x14ac:dyDescent="0.25">
      <c r="A16" s="61"/>
      <c r="B16" s="11" t="s">
        <v>28</v>
      </c>
      <c r="C16" s="1">
        <f>_xlfn.STDEV.S('TP 1M SC'!B3:B19)</f>
        <v>21.380321834918806</v>
      </c>
      <c r="D16" s="1">
        <f>_xlfn.STDEV.S('TP 1M SC'!C3:C19)</f>
        <v>8.4632857615912371</v>
      </c>
      <c r="E16" s="1">
        <f>_xlfn.STDEV.S('TP 1M SC'!D3:D19)</f>
        <v>6.7025212003526331</v>
      </c>
      <c r="F16" s="1">
        <f>_xlfn.STDEV.S('TP 1M SC'!E3:E19)</f>
        <v>3.734172480971798</v>
      </c>
      <c r="G16" s="1">
        <f>_xlfn.STDEV.S('TP 1M SC'!F3:F19)</f>
        <v>0.67453687816160213</v>
      </c>
      <c r="H16" s="2">
        <f>_xlfn.STDEV.S('TP 1M SC'!G3:G19)</f>
        <v>261.9520331035032</v>
      </c>
      <c r="I16" s="2">
        <f>_xlfn.STDEV.S('TP 1M SC'!H3:H19)</f>
        <v>68.830514351429585</v>
      </c>
      <c r="J16" s="2">
        <f>_xlfn.STDEV.S('TP 1M SC'!J3:J19)</f>
        <v>47.977782848510451</v>
      </c>
      <c r="K16" s="3">
        <f>_xlfn.STDEV.S('TP 1M SC'!L3:L19)</f>
        <v>0.1997224040423877</v>
      </c>
      <c r="L16" s="3">
        <f>_xlfn.STDEV.S('TP 1M SC'!M3:M19)</f>
        <v>0.23147396054797414</v>
      </c>
      <c r="M16" s="3">
        <f>_xlfn.STDEV.S('TP 1M SC'!N3:N19)</f>
        <v>0.22332861125019576</v>
      </c>
      <c r="N16" s="3">
        <f>_xlfn.STDEV.S('TP 1M SC'!O3:O19)</f>
        <v>0.25347718890290249</v>
      </c>
      <c r="O16" s="3">
        <f>_xlfn.STDEV.S('TP 1M SC'!P3:P19)</f>
        <v>0.17089594830498148</v>
      </c>
      <c r="P16" s="3">
        <f>_xlfn.STDEV.S('TP 1M SC'!Q3:Q19)</f>
        <v>0.17251406080801243</v>
      </c>
    </row>
    <row r="17" spans="1:16" x14ac:dyDescent="0.25">
      <c r="A17" s="61"/>
      <c r="B17" s="11" t="s">
        <v>29</v>
      </c>
      <c r="C17" s="1">
        <f>_xlfn.STDEV.S('TP 1M CC'!B3:B19)</f>
        <v>26.670609236738919</v>
      </c>
      <c r="D17" s="1">
        <f>_xlfn.STDEV.S('TP 1M CC'!C3:C19)</f>
        <v>9.7845466395319818</v>
      </c>
      <c r="E17" s="1">
        <f>_xlfn.STDEV.S('TP 1M CC'!D3:D19)</f>
        <v>9.1237890413242386</v>
      </c>
      <c r="F17" s="1">
        <f>_xlfn.STDEV.S('TP 1M CC'!E3:E19)</f>
        <v>4.6854672062854599</v>
      </c>
      <c r="G17" s="13">
        <f>_xlfn.STDEV.S('TP 1M CC'!F3:F19)</f>
        <v>1.0544374022644101</v>
      </c>
      <c r="H17" s="2">
        <f>_xlfn.STDEV.S('TP 1M CC'!G3:G19)</f>
        <v>211.92482712731223</v>
      </c>
      <c r="I17" s="2">
        <f>_xlfn.STDEV.S('TP 1M CC'!H3:H19)</f>
        <v>419.79311256015285</v>
      </c>
      <c r="J17" s="2">
        <f>_xlfn.STDEV.S('TP 1M CC'!J3:J19)</f>
        <v>110.68204328563127</v>
      </c>
      <c r="K17" s="3">
        <f>_xlfn.STDEV.S('TP 1M CC'!L3:L19)</f>
        <v>0.27828120418551766</v>
      </c>
      <c r="L17" s="3">
        <f>_xlfn.STDEV.S('TP 1M CC'!M3:M19)</f>
        <v>0.32314630029919722</v>
      </c>
      <c r="M17" s="3">
        <f>_xlfn.STDEV.S('TP 1M CC'!N3:N19)</f>
        <v>0.28444854440085404</v>
      </c>
      <c r="N17" s="3">
        <f>_xlfn.STDEV.S('TP 1M CC'!O3:O19)</f>
        <v>0.15843594131383212</v>
      </c>
      <c r="O17" s="3">
        <f>_xlfn.STDEV.S('TP 1M CC'!P3:P19)</f>
        <v>0.1594055480527575</v>
      </c>
      <c r="P17" s="3">
        <f>_xlfn.STDEV.S('TP 1M CC'!Q3:Q19)</f>
        <v>0.34762047689381359</v>
      </c>
    </row>
    <row r="18" spans="1:16" x14ac:dyDescent="0.25">
      <c r="A18" s="61"/>
    </row>
    <row r="19" spans="1:16" x14ac:dyDescent="0.25">
      <c r="A19" s="61"/>
      <c r="B19" s="62" t="s">
        <v>26</v>
      </c>
      <c r="C19" s="64" t="s">
        <v>0</v>
      </c>
      <c r="D19" s="65"/>
      <c r="E19" s="65"/>
      <c r="F19" s="65"/>
      <c r="G19" s="66"/>
      <c r="H19" s="67" t="s">
        <v>9</v>
      </c>
      <c r="I19" s="68"/>
      <c r="J19" s="68"/>
      <c r="K19" s="69" t="s">
        <v>1</v>
      </c>
      <c r="L19" s="69"/>
      <c r="M19" s="69"/>
      <c r="N19" s="69"/>
      <c r="O19" s="69"/>
      <c r="P19" s="69"/>
    </row>
    <row r="20" spans="1:16" x14ac:dyDescent="0.25">
      <c r="A20" s="61"/>
      <c r="B20" s="63"/>
      <c r="C20" s="9" t="s">
        <v>2</v>
      </c>
      <c r="D20" s="9" t="s">
        <v>3</v>
      </c>
      <c r="E20" s="9" t="s">
        <v>4</v>
      </c>
      <c r="F20" s="9" t="s">
        <v>5</v>
      </c>
      <c r="G20" s="9" t="s">
        <v>6</v>
      </c>
      <c r="H20" s="10" t="s">
        <v>8</v>
      </c>
      <c r="I20" s="10" t="s">
        <v>10</v>
      </c>
      <c r="J20" s="10" t="s">
        <v>11</v>
      </c>
      <c r="K20" s="16" t="s">
        <v>33</v>
      </c>
      <c r="L20" s="16" t="s">
        <v>34</v>
      </c>
      <c r="M20" s="16" t="s">
        <v>35</v>
      </c>
      <c r="N20" s="16" t="s">
        <v>36</v>
      </c>
      <c r="O20" s="16" t="s">
        <v>37</v>
      </c>
      <c r="P20" s="16" t="s">
        <v>38</v>
      </c>
    </row>
    <row r="21" spans="1:16" x14ac:dyDescent="0.25">
      <c r="A21" s="61"/>
      <c r="B21" s="11" t="s">
        <v>30</v>
      </c>
      <c r="C21" s="1" t="e">
        <f>_xlfn.STDEV.S(#REF!)</f>
        <v>#REF!</v>
      </c>
      <c r="D21" s="1" t="e">
        <f>_xlfn.STDEV.S(#REF!)</f>
        <v>#REF!</v>
      </c>
      <c r="E21" s="1" t="e">
        <f>_xlfn.STDEV.S(#REF!)</f>
        <v>#REF!</v>
      </c>
      <c r="F21" s="1" t="e">
        <f>_xlfn.STDEV.S(#REF!)</f>
        <v>#REF!</v>
      </c>
      <c r="G21" s="1" t="e">
        <f>_xlfn.STDEV.S(#REF!)</f>
        <v>#REF!</v>
      </c>
      <c r="H21" s="2" t="e">
        <f>_xlfn.STDEV.S(#REF!)</f>
        <v>#REF!</v>
      </c>
      <c r="I21" s="2" t="e">
        <f>_xlfn.STDEV.S(#REF!)</f>
        <v>#REF!</v>
      </c>
      <c r="J21" s="2" t="e">
        <f>_xlfn.STDEV.S(#REF!)</f>
        <v>#REF!</v>
      </c>
      <c r="K21" s="3" t="e">
        <f>_xlfn.STDEV.S(#REF!)</f>
        <v>#REF!</v>
      </c>
      <c r="L21" s="3" t="e">
        <f>_xlfn.STDEV.S(#REF!)</f>
        <v>#REF!</v>
      </c>
      <c r="M21" s="3" t="e">
        <f>_xlfn.STDEV.S(#REF!)</f>
        <v>#REF!</v>
      </c>
      <c r="N21" s="3" t="e">
        <f>_xlfn.STDEV.S(#REF!)</f>
        <v>#REF!</v>
      </c>
      <c r="O21" s="3" t="e">
        <f>_xlfn.STDEV.S(#REF!)</f>
        <v>#REF!</v>
      </c>
      <c r="P21" s="3" t="e">
        <f>_xlfn.STDEV.S(#REF!)</f>
        <v>#REF!</v>
      </c>
    </row>
    <row r="22" spans="1:16" x14ac:dyDescent="0.25">
      <c r="A22" s="61"/>
      <c r="B22" s="11" t="s">
        <v>31</v>
      </c>
      <c r="C22" s="1" t="e">
        <f>_xlfn.STDEV.S(#REF!)</f>
        <v>#REF!</v>
      </c>
      <c r="D22" s="1" t="e">
        <f>_xlfn.STDEV.S(#REF!)</f>
        <v>#REF!</v>
      </c>
      <c r="E22" s="1" t="e">
        <f>_xlfn.STDEV.S(#REF!)</f>
        <v>#REF!</v>
      </c>
      <c r="F22" s="1" t="e">
        <f>_xlfn.STDEV.S(#REF!)</f>
        <v>#REF!</v>
      </c>
      <c r="G22" s="1" t="e">
        <f>_xlfn.STDEV.S(#REF!)</f>
        <v>#REF!</v>
      </c>
      <c r="H22" s="2" t="e">
        <f>_xlfn.STDEV.S(#REF!)</f>
        <v>#REF!</v>
      </c>
      <c r="I22" s="2" t="e">
        <f>_xlfn.STDEV.S(#REF!)</f>
        <v>#REF!</v>
      </c>
      <c r="J22" s="2" t="e">
        <f>_xlfn.STDEV.S(#REF!)</f>
        <v>#REF!</v>
      </c>
      <c r="K22" s="3" t="e">
        <f>_xlfn.STDEV.S(#REF!)</f>
        <v>#REF!</v>
      </c>
      <c r="L22" s="3" t="e">
        <f>_xlfn.STDEV.S(#REF!)</f>
        <v>#REF!</v>
      </c>
      <c r="M22" s="3" t="e">
        <f>_xlfn.STDEV.S(#REF!)</f>
        <v>#REF!</v>
      </c>
      <c r="N22" s="3" t="e">
        <f>_xlfn.STDEV.S(#REF!)</f>
        <v>#REF!</v>
      </c>
      <c r="O22" s="3" t="e">
        <f>_xlfn.STDEV.S(#REF!)</f>
        <v>#REF!</v>
      </c>
      <c r="P22" s="3" t="e">
        <f>_xlfn.STDEV.S(#REF!)</f>
        <v>#REF!</v>
      </c>
    </row>
  </sheetData>
  <mergeCells count="18">
    <mergeCell ref="K1:P1"/>
    <mergeCell ref="K7:P7"/>
    <mergeCell ref="K13:P13"/>
    <mergeCell ref="K19:P19"/>
    <mergeCell ref="B13:B14"/>
    <mergeCell ref="C13:G13"/>
    <mergeCell ref="H13:J13"/>
    <mergeCell ref="C7:G7"/>
    <mergeCell ref="H7:J7"/>
    <mergeCell ref="B7:B8"/>
    <mergeCell ref="H1:J1"/>
    <mergeCell ref="C1:G1"/>
    <mergeCell ref="B1:B2"/>
    <mergeCell ref="A13:A22"/>
    <mergeCell ref="B19:B20"/>
    <mergeCell ref="C19:G19"/>
    <mergeCell ref="H19:J19"/>
    <mergeCell ref="A1:A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H23"/>
  <sheetViews>
    <sheetView zoomScale="85" zoomScaleNormal="85" workbookViewId="0">
      <selection activeCell="E24" sqref="E24"/>
    </sheetView>
  </sheetViews>
  <sheetFormatPr baseColWidth="10" defaultRowHeight="15" x14ac:dyDescent="0.25"/>
  <cols>
    <col min="1" max="1" width="33.28515625" bestFit="1" customWidth="1"/>
    <col min="2" max="2" width="25.5703125" bestFit="1" customWidth="1"/>
  </cols>
  <sheetData>
    <row r="1" spans="1:2" s="18" customFormat="1" x14ac:dyDescent="0.25">
      <c r="A1" s="18" t="s">
        <v>7</v>
      </c>
      <c r="B1" s="18" t="s">
        <v>90</v>
      </c>
    </row>
    <row r="2" spans="1:2" x14ac:dyDescent="0.25">
      <c r="A2" t="s">
        <v>18</v>
      </c>
      <c r="B2">
        <v>37.4</v>
      </c>
    </row>
    <row r="3" spans="1:2" x14ac:dyDescent="0.25">
      <c r="A3" t="s">
        <v>17</v>
      </c>
      <c r="B3">
        <v>35.700000000000003</v>
      </c>
    </row>
    <row r="4" spans="1:2" x14ac:dyDescent="0.25">
      <c r="A4" t="s">
        <v>21</v>
      </c>
      <c r="B4">
        <v>38.200000000000003</v>
      </c>
    </row>
    <row r="5" spans="1:2" x14ac:dyDescent="0.25">
      <c r="A5" t="s">
        <v>95</v>
      </c>
      <c r="B5">
        <v>36.299999999999997</v>
      </c>
    </row>
    <row r="6" spans="1:2" x14ac:dyDescent="0.25">
      <c r="A6" t="s">
        <v>16</v>
      </c>
      <c r="B6">
        <v>35.5</v>
      </c>
    </row>
    <row r="7" spans="1:2" x14ac:dyDescent="0.25">
      <c r="A7" t="s">
        <v>20</v>
      </c>
      <c r="B7">
        <v>36.700000000000003</v>
      </c>
    </row>
    <row r="8" spans="1:2" x14ac:dyDescent="0.25">
      <c r="A8" t="s">
        <v>14</v>
      </c>
      <c r="B8">
        <v>36.799999999999997</v>
      </c>
    </row>
    <row r="9" spans="1:2" x14ac:dyDescent="0.25">
      <c r="A9" t="s">
        <v>22</v>
      </c>
      <c r="B9">
        <v>37.9</v>
      </c>
    </row>
    <row r="10" spans="1:2" x14ac:dyDescent="0.25">
      <c r="A10" t="s">
        <v>12</v>
      </c>
      <c r="B10">
        <v>34.5</v>
      </c>
    </row>
    <row r="11" spans="1:2" x14ac:dyDescent="0.25">
      <c r="A11" t="s">
        <v>93</v>
      </c>
      <c r="B11">
        <v>33.6</v>
      </c>
    </row>
    <row r="12" spans="1:2" x14ac:dyDescent="0.25">
      <c r="A12" t="s">
        <v>94</v>
      </c>
      <c r="B12">
        <v>38.700000000000003</v>
      </c>
    </row>
    <row r="13" spans="1:2" x14ac:dyDescent="0.25">
      <c r="A13" t="s">
        <v>19</v>
      </c>
      <c r="B13">
        <v>36.5</v>
      </c>
    </row>
    <row r="14" spans="1:2" x14ac:dyDescent="0.25">
      <c r="A14" t="s">
        <v>13</v>
      </c>
      <c r="B14">
        <v>35.1</v>
      </c>
    </row>
    <row r="15" spans="1:2" x14ac:dyDescent="0.25">
      <c r="A15" t="s">
        <v>23</v>
      </c>
      <c r="B15">
        <v>35.799999999999997</v>
      </c>
    </row>
    <row r="16" spans="1:2" x14ac:dyDescent="0.25">
      <c r="A16" t="s">
        <v>25</v>
      </c>
      <c r="B16">
        <v>38.5</v>
      </c>
    </row>
    <row r="17" spans="1:112" x14ac:dyDescent="0.25">
      <c r="A17" t="s">
        <v>24</v>
      </c>
      <c r="B17">
        <v>36</v>
      </c>
    </row>
    <row r="18" spans="1:112" x14ac:dyDescent="0.25">
      <c r="A18" t="s">
        <v>15</v>
      </c>
      <c r="B18">
        <v>37.1</v>
      </c>
    </row>
    <row r="19" spans="1:112" x14ac:dyDescent="0.25">
      <c r="A19" t="s">
        <v>81</v>
      </c>
      <c r="B19">
        <v>35</v>
      </c>
    </row>
    <row r="20" spans="1:112" x14ac:dyDescent="0.25">
      <c r="A20" t="s">
        <v>82</v>
      </c>
      <c r="B20">
        <v>34</v>
      </c>
    </row>
    <row r="21" spans="1:112" x14ac:dyDescent="0.25">
      <c r="A21" t="s">
        <v>83</v>
      </c>
      <c r="B21">
        <v>39</v>
      </c>
    </row>
    <row r="22" spans="1:112" x14ac:dyDescent="0.25">
      <c r="A22" s="48" t="s">
        <v>96</v>
      </c>
      <c r="B22" s="46">
        <v>37</v>
      </c>
    </row>
    <row r="23" spans="1:112" s="35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W24"/>
  <sheetViews>
    <sheetView zoomScale="85" zoomScaleNormal="85" workbookViewId="0">
      <selection activeCell="L18" sqref="L18"/>
    </sheetView>
  </sheetViews>
  <sheetFormatPr baseColWidth="10" defaultRowHeight="15" x14ac:dyDescent="0.25"/>
  <cols>
    <col min="1" max="1" width="12" customWidth="1"/>
    <col min="2" max="2" width="20.5703125" customWidth="1"/>
    <col min="3" max="3" width="14.28515625" customWidth="1"/>
    <col min="4" max="4" width="27.140625" customWidth="1"/>
    <col min="8" max="8" width="19.140625" customWidth="1"/>
  </cols>
  <sheetData>
    <row r="1" spans="1:10" s="18" customFormat="1" x14ac:dyDescent="0.25">
      <c r="A1" s="18" t="s">
        <v>92</v>
      </c>
      <c r="B1" s="18" t="s">
        <v>84</v>
      </c>
      <c r="C1" s="18" t="s">
        <v>85</v>
      </c>
      <c r="D1" s="18" t="s">
        <v>86</v>
      </c>
      <c r="E1" s="18" t="s">
        <v>56</v>
      </c>
      <c r="F1" s="18" t="s">
        <v>57</v>
      </c>
      <c r="G1" s="18" t="s">
        <v>58</v>
      </c>
      <c r="H1" s="18" t="s">
        <v>87</v>
      </c>
      <c r="I1" s="43" t="s">
        <v>89</v>
      </c>
      <c r="J1" s="18" t="s">
        <v>88</v>
      </c>
    </row>
    <row r="2" spans="1:10" x14ac:dyDescent="0.25">
      <c r="A2" t="s">
        <v>18</v>
      </c>
      <c r="B2">
        <v>4</v>
      </c>
      <c r="C2" s="34">
        <v>0.7</v>
      </c>
      <c r="D2">
        <v>39.299999999999997</v>
      </c>
      <c r="E2">
        <v>40</v>
      </c>
      <c r="F2">
        <v>7</v>
      </c>
      <c r="G2">
        <v>9</v>
      </c>
      <c r="H2">
        <v>3800</v>
      </c>
      <c r="I2">
        <v>50</v>
      </c>
      <c r="J2">
        <v>35</v>
      </c>
    </row>
    <row r="3" spans="1:10" x14ac:dyDescent="0.25">
      <c r="A3" t="s">
        <v>17</v>
      </c>
      <c r="B3">
        <v>8</v>
      </c>
      <c r="C3" s="34">
        <v>0.7</v>
      </c>
      <c r="D3">
        <v>39.6</v>
      </c>
      <c r="E3">
        <v>39.5</v>
      </c>
      <c r="F3">
        <v>8</v>
      </c>
      <c r="G3">
        <v>9</v>
      </c>
      <c r="H3">
        <v>2840</v>
      </c>
      <c r="I3">
        <v>49</v>
      </c>
      <c r="J3">
        <v>31</v>
      </c>
    </row>
    <row r="4" spans="1:10" x14ac:dyDescent="0.25">
      <c r="A4" t="s">
        <v>21</v>
      </c>
      <c r="B4">
        <v>4</v>
      </c>
      <c r="C4" s="34">
        <v>0.3</v>
      </c>
      <c r="D4">
        <v>40.1</v>
      </c>
      <c r="E4">
        <v>41.1</v>
      </c>
      <c r="F4">
        <v>9</v>
      </c>
      <c r="G4">
        <v>9</v>
      </c>
      <c r="H4">
        <v>3650</v>
      </c>
      <c r="I4">
        <v>51</v>
      </c>
      <c r="J4">
        <v>35</v>
      </c>
    </row>
    <row r="5" spans="1:10" x14ac:dyDescent="0.25">
      <c r="A5" t="s">
        <v>95</v>
      </c>
      <c r="B5">
        <v>7</v>
      </c>
      <c r="C5" s="34">
        <v>0.7</v>
      </c>
      <c r="D5">
        <v>38.6</v>
      </c>
      <c r="E5">
        <v>40</v>
      </c>
      <c r="F5">
        <v>7</v>
      </c>
      <c r="G5">
        <v>8</v>
      </c>
      <c r="H5">
        <v>3690</v>
      </c>
      <c r="I5">
        <v>52</v>
      </c>
      <c r="J5">
        <v>36</v>
      </c>
    </row>
    <row r="6" spans="1:10" x14ac:dyDescent="0.25">
      <c r="A6" t="s">
        <v>16</v>
      </c>
      <c r="B6">
        <v>2</v>
      </c>
      <c r="C6" s="34">
        <v>0.4</v>
      </c>
      <c r="D6">
        <v>40.5</v>
      </c>
      <c r="E6">
        <v>40</v>
      </c>
      <c r="F6">
        <v>8</v>
      </c>
      <c r="G6">
        <v>9</v>
      </c>
      <c r="H6">
        <v>3560</v>
      </c>
      <c r="I6">
        <v>50</v>
      </c>
      <c r="J6">
        <v>33</v>
      </c>
    </row>
    <row r="7" spans="1:10" x14ac:dyDescent="0.25">
      <c r="A7" t="s">
        <v>20</v>
      </c>
      <c r="B7">
        <v>4</v>
      </c>
      <c r="C7" s="34">
        <v>0.8</v>
      </c>
      <c r="D7">
        <v>41.1</v>
      </c>
      <c r="E7">
        <v>40</v>
      </c>
      <c r="F7">
        <v>9</v>
      </c>
      <c r="G7">
        <v>9</v>
      </c>
      <c r="H7">
        <v>3260</v>
      </c>
      <c r="I7">
        <v>50.5</v>
      </c>
      <c r="J7">
        <v>33.5</v>
      </c>
    </row>
    <row r="8" spans="1:10" x14ac:dyDescent="0.25">
      <c r="A8" t="s">
        <v>14</v>
      </c>
      <c r="B8">
        <v>7</v>
      </c>
      <c r="C8" s="34">
        <v>0.7</v>
      </c>
      <c r="D8">
        <v>38.4</v>
      </c>
      <c r="E8">
        <v>38.5</v>
      </c>
      <c r="F8">
        <v>8</v>
      </c>
      <c r="G8">
        <v>9</v>
      </c>
      <c r="H8">
        <v>3670</v>
      </c>
      <c r="I8">
        <v>51</v>
      </c>
      <c r="J8">
        <v>34</v>
      </c>
    </row>
    <row r="9" spans="1:10" x14ac:dyDescent="0.25">
      <c r="A9" t="s">
        <v>22</v>
      </c>
      <c r="B9">
        <v>4.5</v>
      </c>
      <c r="C9" s="34">
        <v>0.8</v>
      </c>
      <c r="D9">
        <v>39</v>
      </c>
      <c r="E9">
        <v>40</v>
      </c>
      <c r="F9">
        <v>7</v>
      </c>
      <c r="G9">
        <v>8</v>
      </c>
      <c r="H9">
        <v>3610</v>
      </c>
      <c r="I9">
        <v>50</v>
      </c>
      <c r="J9">
        <v>35.5</v>
      </c>
    </row>
    <row r="10" spans="1:10" x14ac:dyDescent="0.25">
      <c r="A10" t="s">
        <v>12</v>
      </c>
      <c r="B10">
        <v>4</v>
      </c>
      <c r="C10" s="34">
        <v>0.8</v>
      </c>
      <c r="D10">
        <v>39.4</v>
      </c>
      <c r="E10">
        <v>38.5</v>
      </c>
      <c r="F10">
        <v>8</v>
      </c>
      <c r="G10">
        <v>9</v>
      </c>
      <c r="H10">
        <v>3440</v>
      </c>
      <c r="I10">
        <v>50</v>
      </c>
      <c r="J10">
        <v>34</v>
      </c>
    </row>
    <row r="11" spans="1:10" x14ac:dyDescent="0.25">
      <c r="A11" t="s">
        <v>93</v>
      </c>
      <c r="B11">
        <v>8.5</v>
      </c>
      <c r="C11" s="34">
        <v>0.9</v>
      </c>
      <c r="D11">
        <v>41.2</v>
      </c>
      <c r="E11">
        <v>40</v>
      </c>
      <c r="F11">
        <v>7</v>
      </c>
      <c r="G11">
        <v>9</v>
      </c>
      <c r="H11">
        <v>3280</v>
      </c>
      <c r="I11">
        <v>51</v>
      </c>
      <c r="J11">
        <v>33</v>
      </c>
    </row>
    <row r="12" spans="1:10" x14ac:dyDescent="0.25">
      <c r="A12" t="s">
        <v>94</v>
      </c>
      <c r="B12">
        <v>4</v>
      </c>
      <c r="C12" s="34">
        <v>0.9</v>
      </c>
      <c r="D12">
        <v>41</v>
      </c>
      <c r="E12">
        <v>39.5</v>
      </c>
      <c r="F12">
        <v>8</v>
      </c>
      <c r="G12">
        <v>9</v>
      </c>
      <c r="H12">
        <v>3030</v>
      </c>
      <c r="I12">
        <v>49</v>
      </c>
      <c r="J12">
        <v>33</v>
      </c>
    </row>
    <row r="13" spans="1:10" x14ac:dyDescent="0.25">
      <c r="A13" t="s">
        <v>19</v>
      </c>
      <c r="B13">
        <v>4</v>
      </c>
      <c r="C13" s="34">
        <v>0.6</v>
      </c>
      <c r="D13">
        <v>39.1</v>
      </c>
      <c r="E13">
        <v>39</v>
      </c>
      <c r="F13">
        <v>9</v>
      </c>
      <c r="G13">
        <v>9</v>
      </c>
      <c r="H13">
        <v>2730</v>
      </c>
      <c r="I13">
        <v>49</v>
      </c>
      <c r="J13">
        <v>33.5</v>
      </c>
    </row>
    <row r="14" spans="1:10" x14ac:dyDescent="0.25">
      <c r="A14" t="s">
        <v>13</v>
      </c>
      <c r="B14">
        <v>7</v>
      </c>
      <c r="C14" s="34">
        <v>0.75</v>
      </c>
      <c r="D14">
        <v>39.5</v>
      </c>
      <c r="E14">
        <v>39</v>
      </c>
      <c r="F14">
        <v>8</v>
      </c>
      <c r="G14">
        <v>9</v>
      </c>
      <c r="H14">
        <v>2980</v>
      </c>
      <c r="I14">
        <v>47</v>
      </c>
      <c r="J14">
        <v>32</v>
      </c>
    </row>
    <row r="15" spans="1:10" x14ac:dyDescent="0.25">
      <c r="A15" t="s">
        <v>23</v>
      </c>
      <c r="B15">
        <v>6</v>
      </c>
      <c r="C15" s="34">
        <v>0.6</v>
      </c>
      <c r="D15">
        <v>39.5</v>
      </c>
      <c r="E15">
        <v>39</v>
      </c>
      <c r="F15">
        <v>8</v>
      </c>
      <c r="G15">
        <v>9</v>
      </c>
      <c r="H15">
        <v>3050</v>
      </c>
      <c r="I15">
        <v>52</v>
      </c>
      <c r="J15">
        <v>33</v>
      </c>
    </row>
    <row r="16" spans="1:10" x14ac:dyDescent="0.25">
      <c r="A16" t="s">
        <v>25</v>
      </c>
      <c r="B16">
        <v>7</v>
      </c>
      <c r="C16" s="34">
        <v>0.7</v>
      </c>
      <c r="D16">
        <v>40.200000000000003</v>
      </c>
      <c r="E16">
        <v>39</v>
      </c>
      <c r="F16">
        <v>9</v>
      </c>
      <c r="G16">
        <v>9</v>
      </c>
      <c r="H16">
        <v>2900</v>
      </c>
      <c r="I16">
        <v>49</v>
      </c>
      <c r="J16">
        <v>33</v>
      </c>
    </row>
    <row r="17" spans="1:101" x14ac:dyDescent="0.25">
      <c r="A17" t="s">
        <v>24</v>
      </c>
      <c r="B17">
        <v>7</v>
      </c>
      <c r="C17" s="34">
        <v>0.9</v>
      </c>
      <c r="D17">
        <v>38</v>
      </c>
      <c r="E17">
        <v>39.5</v>
      </c>
      <c r="F17">
        <v>8</v>
      </c>
      <c r="G17">
        <v>9</v>
      </c>
      <c r="H17">
        <v>3330</v>
      </c>
      <c r="I17">
        <v>50</v>
      </c>
      <c r="J17">
        <v>32.5</v>
      </c>
    </row>
    <row r="18" spans="1:101" x14ac:dyDescent="0.25">
      <c r="A18" t="s">
        <v>15</v>
      </c>
      <c r="B18">
        <v>2</v>
      </c>
      <c r="C18" s="34">
        <v>0.8</v>
      </c>
      <c r="D18">
        <v>40</v>
      </c>
      <c r="E18">
        <v>39.5</v>
      </c>
      <c r="F18">
        <v>8</v>
      </c>
      <c r="G18">
        <v>9</v>
      </c>
      <c r="H18">
        <v>3230</v>
      </c>
      <c r="I18">
        <v>50.5</v>
      </c>
      <c r="J18">
        <v>32.5</v>
      </c>
    </row>
    <row r="19" spans="1:101" x14ac:dyDescent="0.25">
      <c r="A19" s="49" t="s">
        <v>25</v>
      </c>
      <c r="B19" s="50">
        <v>7</v>
      </c>
      <c r="C19" s="51">
        <v>0.7</v>
      </c>
      <c r="D19" s="47">
        <v>40.200000000000003</v>
      </c>
      <c r="E19" s="47">
        <v>39</v>
      </c>
      <c r="F19" s="47">
        <v>9</v>
      </c>
      <c r="G19" s="47">
        <v>9</v>
      </c>
      <c r="H19" s="47">
        <v>2900</v>
      </c>
      <c r="I19" s="47">
        <v>49</v>
      </c>
      <c r="J19" s="47">
        <v>33</v>
      </c>
    </row>
    <row r="20" spans="1:101" s="5" customFormat="1" x14ac:dyDescent="0.25">
      <c r="A20" s="52" t="s">
        <v>24</v>
      </c>
      <c r="B20" s="53">
        <v>7</v>
      </c>
      <c r="C20" s="54">
        <v>0.9</v>
      </c>
      <c r="D20" s="47">
        <v>38</v>
      </c>
      <c r="E20" s="47">
        <v>39.5</v>
      </c>
      <c r="F20" s="47">
        <v>8</v>
      </c>
      <c r="G20" s="47">
        <v>9</v>
      </c>
      <c r="H20" s="47">
        <v>3340</v>
      </c>
      <c r="I20" s="47">
        <v>50</v>
      </c>
      <c r="J20" s="47">
        <v>32.5</v>
      </c>
    </row>
    <row r="21" spans="1:101" s="5" customFormat="1" x14ac:dyDescent="0.25">
      <c r="A21" s="49" t="s">
        <v>15</v>
      </c>
      <c r="B21" s="50">
        <v>3</v>
      </c>
      <c r="C21" s="51">
        <v>0.8</v>
      </c>
      <c r="D21" s="47">
        <v>39.4</v>
      </c>
      <c r="E21" s="47">
        <v>39.5</v>
      </c>
      <c r="F21" s="47">
        <v>8</v>
      </c>
      <c r="G21" s="47">
        <v>9</v>
      </c>
      <c r="H21" s="47">
        <v>3230</v>
      </c>
      <c r="I21" s="47">
        <v>50.5</v>
      </c>
      <c r="J21" s="47">
        <v>32.5</v>
      </c>
    </row>
    <row r="22" spans="1:101" s="5" customFormat="1" x14ac:dyDescent="0.25">
      <c r="A22" s="52" t="s">
        <v>96</v>
      </c>
      <c r="B22" s="53">
        <v>4</v>
      </c>
      <c r="C22" s="54">
        <v>0.7</v>
      </c>
      <c r="D22" s="47">
        <v>38.299999999999997</v>
      </c>
      <c r="E22" s="47">
        <v>39.4</v>
      </c>
      <c r="F22" s="47">
        <v>8</v>
      </c>
      <c r="G22" s="47">
        <v>9</v>
      </c>
      <c r="H22" s="47">
        <v>3560</v>
      </c>
      <c r="I22" s="47">
        <v>51</v>
      </c>
      <c r="J22" s="47">
        <v>35</v>
      </c>
    </row>
    <row r="24" spans="1:101" s="35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Anthropometric Maternal TTandTP</vt:lpstr>
      <vt:lpstr>TT 1M</vt:lpstr>
      <vt:lpstr>Pruebas LOG</vt:lpstr>
      <vt:lpstr>TP 1M SC</vt:lpstr>
      <vt:lpstr>TP 1M CC</vt:lpstr>
      <vt:lpstr>Comparativos Grales</vt:lpstr>
      <vt:lpstr>TT</vt:lpstr>
      <vt:lpstr>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Montalvo</dc:creator>
  <cp:lastModifiedBy>Margarito Filomeno Nicolas</cp:lastModifiedBy>
  <dcterms:created xsi:type="dcterms:W3CDTF">2018-02-12T22:40:59Z</dcterms:created>
  <dcterms:modified xsi:type="dcterms:W3CDTF">2020-01-28T05:52:15Z</dcterms:modified>
</cp:coreProperties>
</file>